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rturo.rechy\Desktop\"/>
    </mc:Choice>
  </mc:AlternateContent>
  <bookViews>
    <workbookView xWindow="0" yWindow="420" windowWidth="12390" windowHeight="7725" tabRatio="316"/>
  </bookViews>
  <sheets>
    <sheet name="Anexo I Votación DIP. RP Jal" sheetId="10" r:id="rId1"/>
    <sheet name="ANEXO II 3.5%" sheetId="2" r:id="rId2"/>
  </sheets>
  <definedNames>
    <definedName name="_xlnm.Print_Area" localSheetId="1">'ANEXO II 3.5%'!$A$1:$N$34</definedName>
    <definedName name="Excel_BuiltIn_Print_Area_1">#REF!</definedName>
  </definedNames>
  <calcPr calcId="152511"/>
</workbook>
</file>

<file path=xl/calcChain.xml><?xml version="1.0" encoding="utf-8"?>
<calcChain xmlns="http://schemas.openxmlformats.org/spreadsheetml/2006/main">
  <c r="AP14" i="10" l="1"/>
  <c r="AP15" i="10"/>
  <c r="AP16" i="10"/>
  <c r="AP17" i="10"/>
  <c r="AP18" i="10"/>
  <c r="AP19" i="10"/>
  <c r="AP20" i="10"/>
  <c r="AP21" i="10"/>
  <c r="AP22" i="10"/>
  <c r="AP23" i="10"/>
  <c r="AP24" i="10"/>
  <c r="AP13" i="10"/>
  <c r="AR14" i="10"/>
  <c r="C9" i="2"/>
  <c r="AR15" i="10"/>
  <c r="C10" i="2"/>
  <c r="AR16" i="10"/>
  <c r="C11" i="2"/>
  <c r="AR17" i="10"/>
  <c r="C12" i="2"/>
  <c r="AR18" i="10"/>
  <c r="C13" i="2"/>
  <c r="AR19" i="10"/>
  <c r="C14" i="2"/>
  <c r="AR20" i="10"/>
  <c r="C15" i="2"/>
  <c r="AR21" i="10"/>
  <c r="C16" i="2"/>
  <c r="AR22" i="10"/>
  <c r="C17" i="2"/>
  <c r="AR23" i="10"/>
  <c r="C18" i="2"/>
  <c r="AR24" i="10"/>
  <c r="C19" i="2"/>
  <c r="AR13" i="10"/>
  <c r="C8" i="2"/>
  <c r="AQ26" i="10"/>
  <c r="AQ25" i="10"/>
  <c r="J25" i="10"/>
  <c r="Q8" i="2"/>
  <c r="S8" i="2"/>
  <c r="Q23" i="2"/>
  <c r="Q10" i="2"/>
  <c r="S10" i="2"/>
  <c r="Q11" i="2"/>
  <c r="S11" i="2"/>
  <c r="Q13" i="2"/>
  <c r="S13" i="2"/>
  <c r="Q14" i="2"/>
  <c r="S14" i="2"/>
  <c r="Q15" i="2"/>
  <c r="S15" i="2"/>
  <c r="Q16" i="2"/>
  <c r="S16" i="2"/>
  <c r="Q17" i="2"/>
  <c r="S17" i="2"/>
  <c r="Q18" i="2"/>
  <c r="S18" i="2"/>
  <c r="Q19" i="2"/>
  <c r="S19" i="2"/>
  <c r="B25" i="10"/>
  <c r="AP25" i="10"/>
  <c r="D25" i="10"/>
  <c r="F25" i="10"/>
  <c r="H25" i="10"/>
  <c r="L25" i="10"/>
  <c r="N25" i="10"/>
  <c r="P25" i="10"/>
  <c r="AR25" i="10"/>
  <c r="R25" i="10"/>
  <c r="T25" i="10"/>
  <c r="V25" i="10"/>
  <c r="X25" i="10"/>
  <c r="Z25" i="10"/>
  <c r="AB25" i="10"/>
  <c r="AD25" i="10"/>
  <c r="AF25" i="10"/>
  <c r="AH25" i="10"/>
  <c r="AJ25" i="10"/>
  <c r="AL25" i="10"/>
  <c r="AN25" i="10"/>
  <c r="B26" i="10"/>
  <c r="AP26" i="10"/>
  <c r="C21" i="10"/>
  <c r="D26" i="10"/>
  <c r="E15" i="10"/>
  <c r="E21" i="10"/>
  <c r="F26" i="10"/>
  <c r="G13" i="10"/>
  <c r="H26" i="10"/>
  <c r="I19" i="10"/>
  <c r="J26" i="10"/>
  <c r="K15" i="10"/>
  <c r="K26" i="10"/>
  <c r="L26" i="10"/>
  <c r="M23" i="10"/>
  <c r="M14" i="10"/>
  <c r="N26" i="10"/>
  <c r="O24" i="10"/>
  <c r="P26" i="10"/>
  <c r="Q16" i="10"/>
  <c r="Q14" i="10"/>
  <c r="R26" i="10"/>
  <c r="S22" i="10"/>
  <c r="T26" i="10"/>
  <c r="U16" i="10"/>
  <c r="V26" i="10"/>
  <c r="W21" i="10"/>
  <c r="X26" i="10"/>
  <c r="Y16" i="10"/>
  <c r="Z26" i="10"/>
  <c r="AA16" i="10"/>
  <c r="AB26" i="10"/>
  <c r="AC15" i="10"/>
  <c r="AC26" i="10"/>
  <c r="AD26" i="10"/>
  <c r="AF26" i="10"/>
  <c r="AG19" i="10"/>
  <c r="AG17" i="10"/>
  <c r="AH26" i="10"/>
  <c r="AI15" i="10"/>
  <c r="AJ26" i="10"/>
  <c r="AK16" i="10"/>
  <c r="AL26" i="10"/>
  <c r="AM22" i="10"/>
  <c r="AN26" i="10"/>
  <c r="AO16" i="10"/>
  <c r="C24" i="10"/>
  <c r="C23" i="10"/>
  <c r="C17" i="10"/>
  <c r="AC22" i="10"/>
  <c r="AK23" i="10"/>
  <c r="I15" i="10"/>
  <c r="O23" i="10"/>
  <c r="E24" i="10"/>
  <c r="W17" i="10"/>
  <c r="O13" i="10"/>
  <c r="G14" i="10"/>
  <c r="AG23" i="10"/>
  <c r="E19" i="10"/>
  <c r="Q13" i="10"/>
  <c r="AG20" i="10"/>
  <c r="AK19" i="10"/>
  <c r="AK17" i="10"/>
  <c r="O21" i="10"/>
  <c r="O22" i="10"/>
  <c r="E23" i="10"/>
  <c r="AK20" i="10"/>
  <c r="E14" i="10"/>
  <c r="O16" i="10"/>
  <c r="M15" i="10"/>
  <c r="AE18" i="10"/>
  <c r="S18" i="10"/>
  <c r="S13" i="10"/>
  <c r="AK21" i="10"/>
  <c r="AK24" i="10"/>
  <c r="AK13" i="10"/>
  <c r="AE19" i="10"/>
  <c r="O17" i="10"/>
  <c r="O14" i="10"/>
  <c r="AE13" i="10"/>
  <c r="G21" i="10"/>
  <c r="AO17" i="10"/>
  <c r="C19" i="10"/>
  <c r="G17" i="10"/>
  <c r="G24" i="10"/>
  <c r="AO18" i="10"/>
  <c r="AG22" i="10"/>
  <c r="S23" i="10"/>
  <c r="G22" i="10"/>
  <c r="S16" i="10"/>
  <c r="S26" i="10"/>
  <c r="K18" i="10"/>
  <c r="U19" i="10"/>
  <c r="AO14" i="10"/>
  <c r="C18" i="10"/>
  <c r="M17" i="10"/>
  <c r="C16" i="10"/>
  <c r="G19" i="10"/>
  <c r="G23" i="10"/>
  <c r="AO24" i="10"/>
  <c r="C14" i="10"/>
  <c r="S24" i="10"/>
  <c r="AA13" i="10"/>
  <c r="C13" i="10"/>
  <c r="S14" i="10"/>
  <c r="AG21" i="10"/>
  <c r="S17" i="10"/>
  <c r="G16" i="10"/>
  <c r="G15" i="10"/>
  <c r="M19" i="10"/>
  <c r="M16" i="10"/>
  <c r="AO21" i="10"/>
  <c r="C15" i="10"/>
  <c r="C20" i="10"/>
  <c r="C22" i="10"/>
  <c r="AC19" i="10"/>
  <c r="U24" i="10"/>
  <c r="U15" i="10"/>
  <c r="U17" i="10"/>
  <c r="U18" i="10"/>
  <c r="U20" i="10"/>
  <c r="U13" i="10"/>
  <c r="Q23" i="10"/>
  <c r="Q20" i="10"/>
  <c r="O15" i="10"/>
  <c r="O19" i="10"/>
  <c r="O26" i="10"/>
  <c r="O18" i="10"/>
  <c r="K17" i="10"/>
  <c r="K13" i="10"/>
  <c r="K16" i="10"/>
  <c r="K19" i="10"/>
  <c r="K20" i="10"/>
  <c r="K24" i="10"/>
  <c r="I21" i="10"/>
  <c r="AC18" i="10"/>
  <c r="C26" i="10"/>
  <c r="W19" i="10"/>
  <c r="W16" i="10"/>
  <c r="W15" i="10"/>
  <c r="Y15" i="10"/>
  <c r="W13" i="10"/>
  <c r="S21" i="10"/>
  <c r="S19" i="10"/>
  <c r="AI13" i="10"/>
  <c r="K14" i="10"/>
  <c r="AO19" i="10"/>
  <c r="K22" i="10"/>
  <c r="K21" i="10"/>
  <c r="O20" i="10"/>
  <c r="Q15" i="10"/>
  <c r="AC20" i="10"/>
  <c r="K23" i="10"/>
  <c r="AG18" i="10"/>
  <c r="S20" i="10"/>
  <c r="AM20" i="10"/>
  <c r="AC23" i="10"/>
  <c r="G18" i="10"/>
  <c r="G26" i="10"/>
  <c r="AG15" i="10"/>
  <c r="M13" i="10"/>
  <c r="S15" i="10"/>
  <c r="I17" i="10"/>
  <c r="E16" i="10"/>
  <c r="G20" i="10"/>
  <c r="I18" i="10"/>
  <c r="E18" i="10"/>
  <c r="AC14" i="10"/>
  <c r="E13" i="10"/>
  <c r="E26" i="10"/>
  <c r="AO22" i="10"/>
  <c r="Y22" i="10"/>
  <c r="AC13" i="10"/>
  <c r="AC16" i="10"/>
  <c r="AC17" i="10"/>
  <c r="AM24" i="10"/>
  <c r="AM18" i="10"/>
  <c r="AM26" i="10"/>
  <c r="AM14" i="10"/>
  <c r="AM19" i="10"/>
  <c r="AM21" i="10"/>
  <c r="AM16" i="10"/>
  <c r="AM13" i="10"/>
  <c r="AM17" i="10"/>
  <c r="AM15" i="10"/>
  <c r="AM23" i="10"/>
  <c r="W22" i="10"/>
  <c r="W23" i="10"/>
  <c r="W20" i="10"/>
  <c r="W24" i="10"/>
  <c r="W14" i="10"/>
  <c r="AA17" i="10"/>
  <c r="AA24" i="10"/>
  <c r="AA22" i="10"/>
  <c r="AA15" i="10"/>
  <c r="AA19" i="10"/>
  <c r="AA20" i="10"/>
  <c r="AA21" i="10"/>
  <c r="AA23" i="10"/>
  <c r="AA18" i="10"/>
  <c r="AA26" i="10"/>
  <c r="AA14" i="10"/>
  <c r="W18" i="10"/>
  <c r="AE20" i="10"/>
  <c r="AE17" i="10"/>
  <c r="AE15" i="10"/>
  <c r="AE21" i="10"/>
  <c r="AE24" i="10"/>
  <c r="AE22" i="10"/>
  <c r="AE14" i="10"/>
  <c r="AE23" i="10"/>
  <c r="AE16" i="10"/>
  <c r="AI19" i="10"/>
  <c r="AI14" i="10"/>
  <c r="AI24" i="10"/>
  <c r="AI20" i="10"/>
  <c r="AI17" i="10"/>
  <c r="AI26" i="10"/>
  <c r="AI23" i="10"/>
  <c r="AI16" i="10"/>
  <c r="AI21" i="10"/>
  <c r="AI22" i="10"/>
  <c r="AI18" i="10"/>
  <c r="Q22" i="10"/>
  <c r="M20" i="10"/>
  <c r="I20" i="10"/>
  <c r="I16" i="10"/>
  <c r="Q24" i="10"/>
  <c r="M22" i="10"/>
  <c r="E22" i="10"/>
  <c r="Q19" i="10"/>
  <c r="I24" i="10"/>
  <c r="E20" i="10"/>
  <c r="I13" i="10"/>
  <c r="I26" i="10"/>
  <c r="Q17" i="10"/>
  <c r="Q21" i="10"/>
  <c r="U23" i="10"/>
  <c r="U22" i="10"/>
  <c r="Y21" i="10"/>
  <c r="Y20" i="10"/>
  <c r="AC21" i="10"/>
  <c r="AO15" i="10"/>
  <c r="AO26" i="10"/>
  <c r="M18" i="10"/>
  <c r="M26" i="10"/>
  <c r="AO20" i="10"/>
  <c r="AG14" i="10"/>
  <c r="AO23" i="10"/>
  <c r="AG13" i="10"/>
  <c r="I14" i="10"/>
  <c r="U21" i="10"/>
  <c r="M21" i="10"/>
  <c r="AO13" i="10"/>
  <c r="I23" i="10"/>
  <c r="AC24" i="10"/>
  <c r="AG24" i="10"/>
  <c r="M24" i="10"/>
  <c r="AG16" i="10"/>
  <c r="AK18" i="10"/>
  <c r="AK22" i="10"/>
  <c r="E17" i="10"/>
  <c r="W26" i="10"/>
  <c r="AG26" i="10"/>
  <c r="AE26" i="10"/>
  <c r="C23" i="2"/>
  <c r="I10" i="2"/>
  <c r="G24" i="2"/>
  <c r="C20" i="2"/>
  <c r="Y13" i="10"/>
  <c r="AR26" i="10"/>
  <c r="Y18" i="10"/>
  <c r="AK14" i="10"/>
  <c r="AK26" i="10"/>
  <c r="Q18" i="10"/>
  <c r="Q26" i="10"/>
  <c r="Y14" i="10"/>
  <c r="AK15" i="10"/>
  <c r="I22" i="10"/>
  <c r="Y17" i="10"/>
  <c r="Y24" i="10"/>
  <c r="U14" i="10"/>
  <c r="U26" i="10"/>
  <c r="Y23" i="10"/>
  <c r="Y19" i="10"/>
  <c r="I14" i="2"/>
  <c r="Y26" i="10"/>
  <c r="C21" i="2"/>
  <c r="F8" i="2"/>
  <c r="J10" i="2"/>
  <c r="K10" i="2"/>
  <c r="L10" i="2"/>
  <c r="M10" i="2"/>
  <c r="N10" i="2"/>
  <c r="D8" i="2"/>
  <c r="C22" i="2"/>
  <c r="G25" i="2"/>
  <c r="I17" i="2"/>
  <c r="G12" i="2"/>
  <c r="H12" i="2"/>
  <c r="G9" i="2"/>
  <c r="H9" i="2"/>
  <c r="G15" i="2"/>
  <c r="H15" i="2"/>
  <c r="G13" i="2"/>
  <c r="G8" i="2"/>
  <c r="I8" i="2"/>
  <c r="H8" i="2"/>
  <c r="H13" i="2"/>
  <c r="I13" i="2"/>
  <c r="M13" i="2"/>
  <c r="N13" i="2"/>
  <c r="J13" i="2"/>
  <c r="K13" i="2"/>
  <c r="L13" i="2"/>
  <c r="J8" i="2"/>
  <c r="M8" i="2"/>
  <c r="N8" i="2"/>
  <c r="K8" i="2"/>
  <c r="L8" i="2"/>
</calcChain>
</file>

<file path=xl/comments1.xml><?xml version="1.0" encoding="utf-8"?>
<comments xmlns="http://schemas.openxmlformats.org/spreadsheetml/2006/main">
  <authors>
    <author/>
  </authors>
  <commentList>
    <comment ref="A27" authorId="0" shapeId="0">
      <text>
        <r>
          <rPr>
            <b/>
            <sz val="8"/>
            <color indexed="8"/>
            <rFont val="Tahoma"/>
            <family val="2"/>
          </rPr>
          <t xml:space="preserve">hdiaz:
</t>
        </r>
      </text>
    </comment>
  </commentList>
</comments>
</file>

<file path=xl/sharedStrings.xml><?xml version="1.0" encoding="utf-8"?>
<sst xmlns="http://schemas.openxmlformats.org/spreadsheetml/2006/main" count="84" uniqueCount="47">
  <si>
    <t>INSTITUTO ELECTORAL Y DE PARTICIPACIÓN CIUDADANA DEL ESTADO DE JALISCO</t>
  </si>
  <si>
    <t>PARTIDO</t>
  </si>
  <si>
    <t>PAN</t>
  </si>
  <si>
    <t>PRD</t>
  </si>
  <si>
    <t>VOTOS NULOS</t>
  </si>
  <si>
    <t>VOTACION TOTAL EMITIDA</t>
  </si>
  <si>
    <t>VOTOS</t>
  </si>
  <si>
    <t>3.5% DE LA VOTACION EMITIDA</t>
  </si>
  <si>
    <t>PARTIDO ACCION NACIONAL</t>
  </si>
  <si>
    <t>PARTIDO DE LA REVOLUCIÓN DEMOCRATICA</t>
  </si>
  <si>
    <t>PARTIDO DEL TRABAJO</t>
  </si>
  <si>
    <t>CANDIDATOS NO REGISTRADOS</t>
  </si>
  <si>
    <t>VOTACION EFECTIVA</t>
  </si>
  <si>
    <t>VOTACION PARA LA ASIGNACIÓN DE REPRESENTACIÓN PROPORCIONAL</t>
  </si>
  <si>
    <r>
      <t xml:space="preserve">Sobre la asignación de Diputados Electos por el Principio de RP / CEPCEJ, artículo 19: 
</t>
    </r>
    <r>
      <rPr>
        <sz val="7"/>
        <rFont val="Tahoma"/>
        <family val="2"/>
      </rPr>
      <t xml:space="preserve">1. Normas a observar para la aplicación de la fórmula electoral:
    I. Tendrá derecho a participar en la asignación todo aquel partido político que:
        a) Alcance por lo menos el 3.5% de la votación total emitida; 
        b) Registre fórmulas de candidatos a Diputados MR en cuando menos 14 distritos;
        c) Conserve al día de la elección, el registro de cuando menos 14 fórmulas de MR;
        d) Registre la lista de 19 candidatos a Diputados RP;
        e) Conserve  al día de la elección, el registro de por lo menos, las dos terceras partes de la lista de candidatos a Diputados RP; y
    II. Al partido político o coalición que tenga el porcentaje más alto de la votación efectiva, se le asignarán diputados por el principio de RP hasta alcanzar el número total de diputados que resulte equivalente al porcentaje de su votación obtenida, adicionándole 5 puntos %.
</t>
    </r>
  </si>
  <si>
    <t>PORCENTAJE DE LA VOTACIÓN EFECTIVA</t>
  </si>
  <si>
    <t>VOTACIÓN DEL PARTIDO QUE OBTUVO LA MAYORIA EN LA ELECCIÓN DE DIPUTADOS</t>
  </si>
  <si>
    <t>MOVIMIENTO CIUDADANO</t>
  </si>
  <si>
    <t>PRI</t>
  </si>
  <si>
    <t>PVEM</t>
  </si>
  <si>
    <t>NUEVA ALIANZA</t>
  </si>
  <si>
    <t>MORENA</t>
  </si>
  <si>
    <t>ENCUENTRO SOCIAL</t>
  </si>
  <si>
    <t>CANDIDATO INDEPENDIENTE</t>
  </si>
  <si>
    <t>VOTOS DE LOS PARTIDOS QUE NO ALCANZARON 3.5% Y DEL CANDIDATO INDEPENDIENTE</t>
  </si>
  <si>
    <t xml:space="preserve">3% DE VOTACIÓN VALIDA                                                                                                                                                                                                                                                                                                                                                                                                                                                                                                                          </t>
  </si>
  <si>
    <t>ASIGNACIÓN POR 3% DE VOTACIÓN VALIDA</t>
  </si>
  <si>
    <t>1 CURUL</t>
  </si>
  <si>
    <t>% DE DIPUTADOS</t>
  </si>
  <si>
    <t xml:space="preserve">(- 8 puntos) SUB REPRESENTACIÓN </t>
  </si>
  <si>
    <t>VOTACION VALIDA</t>
  </si>
  <si>
    <t xml:space="preserve">(+ 8 puntos) SOBRE REPRESENTACIÓN </t>
  </si>
  <si>
    <t>PT</t>
  </si>
  <si>
    <t>ANEXO I</t>
  </si>
  <si>
    <t>%</t>
  </si>
  <si>
    <t>CAND. NO REGISTRADOS</t>
  </si>
  <si>
    <t>PARTIDO REVOLUCIONARIO INSTITUCIONAL</t>
  </si>
  <si>
    <t>PARTIDO VERDE ECOLOGISTA DE MÉXICO</t>
  </si>
  <si>
    <t>Porcentaje de la Votación Efectiva más la votación de CI y de Nueva Alianza</t>
  </si>
  <si>
    <t xml:space="preserve">DETERMINACION DE LA VOTACION EFECTIVA PARA LA DISTRIBUCION DE DIPUTADOS POR EL PRINCIPIO DE REPRESENTACION PROPORCIONAL                                              </t>
  </si>
  <si>
    <t xml:space="preserve">                                                VOTACION EMITIDA PARA LA ELECCIÓN DE DIPUTADOS POR REPRESENTACION PROPORCIONAL CORRESPONDIENTE AL PROCESO ELECTORAL CONCURRENTE 2017-2018 Y DETERMINACIÓN DE VOTACIÓN VALIDA DISTRITAL                                </t>
  </si>
  <si>
    <t xml:space="preserve">                                                VOTACION EMITIDA PARA LA ELECCIÓN DE DIPUTADOS POR REPRESENTACION PROPORCIONAL CORRESPONDIENTE AL PROCESO ELECTORAL CONCURRENTE 2017-2018 Y DETERMINACIÓN DE VOTACIÓN VALIDA DISTRITAL                                                          </t>
  </si>
  <si>
    <t>(+) VOTO EXTANJERO</t>
  </si>
  <si>
    <t xml:space="preserve">ANEXO </t>
  </si>
  <si>
    <t>VOTOS OBTENIDOS SUPERIORES AL 3.5% DE LA VOTACION EMITIDA (MENOS) EL 3% DE VOTACION VALIDA</t>
  </si>
  <si>
    <t>T O T A L</t>
  </si>
  <si>
    <t>S U M 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</si>
</sst>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_-;_-@_-"/>
    <numFmt numFmtId="173" formatCode="0.000%"/>
    <numFmt numFmtId="179" formatCode="#,##0.000"/>
  </numFmts>
  <fonts count="17" x14ac:knownFonts="1">
    <font>
      <sz val="10"/>
      <name val="Arial"/>
      <family val="2"/>
    </font>
    <font>
      <sz val="10"/>
      <name val="Tahoma"/>
      <family val="2"/>
    </font>
    <font>
      <b/>
      <sz val="9"/>
      <name val="Tahoma"/>
      <family val="2"/>
    </font>
    <font>
      <sz val="12"/>
      <name val="Tahoma"/>
      <family val="2"/>
    </font>
    <font>
      <sz val="9"/>
      <name val="Tahoma"/>
      <family val="2"/>
    </font>
    <font>
      <b/>
      <sz val="12"/>
      <name val="Tahoma"/>
      <family val="2"/>
    </font>
    <font>
      <b/>
      <sz val="7"/>
      <name val="Tahoma"/>
      <family val="2"/>
    </font>
    <font>
      <sz val="7"/>
      <name val="Tahoma"/>
      <family val="2"/>
    </font>
    <font>
      <b/>
      <sz val="8"/>
      <color indexed="8"/>
      <name val="Tahoma"/>
      <family val="2"/>
    </font>
    <font>
      <sz val="11"/>
      <name val="Tahoma"/>
      <family val="2"/>
    </font>
    <font>
      <sz val="8"/>
      <name val="Arial"/>
      <family val="2"/>
    </font>
    <font>
      <sz val="10"/>
      <name val="Arial"/>
      <family val="2"/>
    </font>
    <font>
      <b/>
      <sz val="18"/>
      <name val="Tahoma"/>
      <family val="2"/>
    </font>
    <font>
      <b/>
      <sz val="10"/>
      <name val="Tahoma"/>
      <family val="2"/>
    </font>
    <font>
      <b/>
      <sz val="8"/>
      <name val="Tahoma"/>
      <family val="2"/>
    </font>
    <font>
      <sz val="11"/>
      <color theme="1"/>
      <name val="Calibri"/>
      <family val="2"/>
      <scheme val="minor"/>
    </font>
    <font>
      <sz val="11"/>
      <color rgb="FF000000"/>
      <name val="Calibri"/>
      <family val="2"/>
    </font>
  </fonts>
  <fills count="8">
    <fill>
      <patternFill patternType="none"/>
    </fill>
    <fill>
      <patternFill patternType="gray125"/>
    </fill>
    <fill>
      <patternFill patternType="solid">
        <fgColor rgb="FF68628A"/>
        <bgColor indexed="31"/>
      </patternFill>
    </fill>
    <fill>
      <patternFill patternType="solid">
        <fgColor theme="4" tint="0.39997558519241921"/>
        <bgColor indexed="64"/>
      </patternFill>
    </fill>
    <fill>
      <patternFill patternType="solid">
        <fgColor rgb="FFFFFF00"/>
        <bgColor indexed="31"/>
      </patternFill>
    </fill>
    <fill>
      <patternFill patternType="solid">
        <fgColor theme="7" tint="0.59999389629810485"/>
        <bgColor indexed="31"/>
      </patternFill>
    </fill>
    <fill>
      <patternFill patternType="solid">
        <fgColor theme="7" tint="0.59999389629810485"/>
        <bgColor indexed="64"/>
      </patternFill>
    </fill>
    <fill>
      <patternFill patternType="solid">
        <fgColor theme="7" tint="0.39997558519241921"/>
        <bgColor indexed="31"/>
      </patternFill>
    </fill>
  </fills>
  <borders count="35">
    <border>
      <left/>
      <right/>
      <top/>
      <bottom/>
      <diagonal/>
    </border>
    <border>
      <left style="double">
        <color indexed="8"/>
      </left>
      <right/>
      <top/>
      <bottom/>
      <diagonal/>
    </border>
    <border>
      <left/>
      <right style="double">
        <color indexed="8"/>
      </right>
      <top/>
      <bottom/>
      <diagonal/>
    </border>
    <border>
      <left style="double">
        <color indexed="8"/>
      </left>
      <right style="double">
        <color indexed="8"/>
      </right>
      <top style="hair">
        <color indexed="8"/>
      </top>
      <bottom style="hair">
        <color indexed="8"/>
      </bottom>
      <diagonal/>
    </border>
    <border>
      <left style="double">
        <color indexed="8"/>
      </left>
      <right style="double">
        <color indexed="8"/>
      </right>
      <top style="hair">
        <color indexed="8"/>
      </top>
      <bottom style="double">
        <color indexed="8"/>
      </bottom>
      <diagonal/>
    </border>
    <border>
      <left style="double">
        <color indexed="8"/>
      </left>
      <right style="double">
        <color indexed="8"/>
      </right>
      <top style="double">
        <color indexed="8"/>
      </top>
      <bottom style="double">
        <color indexed="8"/>
      </bottom>
      <diagonal/>
    </border>
    <border>
      <left/>
      <right/>
      <top style="double">
        <color indexed="8"/>
      </top>
      <bottom/>
      <diagonal/>
    </border>
    <border>
      <left/>
      <right style="double">
        <color indexed="8"/>
      </right>
      <top style="double">
        <color indexed="8"/>
      </top>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thin">
        <color indexed="8"/>
      </top>
      <bottom/>
      <diagonal/>
    </border>
    <border>
      <left style="double">
        <color indexed="8"/>
      </left>
      <right style="double">
        <color indexed="8"/>
      </right>
      <top style="thin">
        <color indexed="8"/>
      </top>
      <bottom style="thin">
        <color indexed="8"/>
      </bottom>
      <diagonal/>
    </border>
    <border>
      <left style="double">
        <color indexed="8"/>
      </left>
      <right style="thick">
        <color indexed="8"/>
      </right>
      <top style="thin">
        <color indexed="8"/>
      </top>
      <bottom style="thin">
        <color indexed="8"/>
      </bottom>
      <diagonal/>
    </border>
    <border>
      <left/>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top style="double">
        <color indexed="8"/>
      </top>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thick">
        <color indexed="8"/>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style="double">
        <color indexed="8"/>
      </right>
      <top style="thin">
        <color indexed="8"/>
      </top>
      <bottom style="double">
        <color indexed="8"/>
      </bottom>
      <diagonal/>
    </border>
    <border>
      <left style="double">
        <color indexed="8"/>
      </left>
      <right style="double">
        <color indexed="8"/>
      </right>
      <top style="double">
        <color indexed="8"/>
      </top>
      <bottom style="hair">
        <color indexed="8"/>
      </bottom>
      <diagonal/>
    </border>
    <border>
      <left style="double">
        <color indexed="8"/>
      </left>
      <right/>
      <top/>
      <bottom style="double">
        <color indexed="8"/>
      </bottom>
      <diagonal/>
    </border>
    <border>
      <left style="double">
        <color indexed="8"/>
      </left>
      <right style="double">
        <color indexed="8"/>
      </right>
      <top/>
      <bottom style="hair">
        <color indexed="8"/>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hair">
        <color indexed="8"/>
      </top>
      <bottom/>
      <diagonal/>
    </border>
    <border>
      <left style="double">
        <color indexed="8"/>
      </left>
      <right/>
      <top style="double">
        <color indexed="8"/>
      </top>
      <bottom style="hair">
        <color indexed="8"/>
      </bottom>
      <diagonal/>
    </border>
    <border>
      <left style="double">
        <color indexed="8"/>
      </left>
      <right/>
      <top style="hair">
        <color indexed="8"/>
      </top>
      <bottom style="hair">
        <color indexed="8"/>
      </bottom>
      <diagonal/>
    </border>
    <border>
      <left style="double">
        <color indexed="8"/>
      </left>
      <right/>
      <top style="hair">
        <color indexed="8"/>
      </top>
      <bottom style="double">
        <color indexed="8"/>
      </bottom>
      <diagonal/>
    </border>
    <border>
      <left/>
      <right style="double">
        <color indexed="8"/>
      </right>
      <top style="hair">
        <color indexed="8"/>
      </top>
      <bottom style="hair">
        <color indexed="8"/>
      </bottom>
      <diagonal/>
    </border>
  </borders>
  <cellStyleXfs count="6">
    <xf numFmtId="0" fontId="0" fillId="0" borderId="0"/>
    <xf numFmtId="164" fontId="11" fillId="0" borderId="0" applyFill="0" applyBorder="0" applyAlignment="0" applyProtection="0"/>
    <xf numFmtId="0" fontId="16" fillId="0" borderId="0"/>
    <xf numFmtId="0" fontId="16" fillId="0" borderId="0"/>
    <xf numFmtId="0" fontId="15" fillId="0" borderId="0"/>
    <xf numFmtId="9" fontId="11" fillId="0" borderId="0" applyFill="0" applyBorder="0" applyAlignment="0" applyProtection="0"/>
  </cellStyleXfs>
  <cellXfs count="124">
    <xf numFmtId="0" fontId="0" fillId="0" borderId="0" xfId="0"/>
    <xf numFmtId="0" fontId="1" fillId="0" borderId="0" xfId="0" applyFont="1"/>
    <xf numFmtId="3" fontId="2" fillId="0" borderId="0" xfId="0" applyNumberFormat="1" applyFont="1"/>
    <xf numFmtId="3" fontId="3" fillId="0" borderId="0" xfId="0" applyNumberFormat="1" applyFont="1" applyAlignment="1">
      <alignment horizontal="right"/>
    </xf>
    <xf numFmtId="4" fontId="3" fillId="0" borderId="0" xfId="0" applyNumberFormat="1" applyFont="1" applyAlignment="1">
      <alignment horizontal="right"/>
    </xf>
    <xf numFmtId="3" fontId="0" fillId="0" borderId="0" xfId="0" applyNumberFormat="1" applyAlignment="1">
      <alignment horizontal="right"/>
    </xf>
    <xf numFmtId="0" fontId="0" fillId="0" borderId="1" xfId="0" applyBorder="1"/>
    <xf numFmtId="0" fontId="0" fillId="0" borderId="2" xfId="0" applyBorder="1"/>
    <xf numFmtId="164" fontId="3" fillId="0" borderId="0" xfId="1" applyFont="1" applyFill="1" applyBorder="1" applyAlignment="1" applyProtection="1">
      <alignment horizontal="center"/>
    </xf>
    <xf numFmtId="3" fontId="3" fillId="0" borderId="0" xfId="0" applyNumberFormat="1" applyFont="1" applyFill="1" applyAlignment="1">
      <alignment horizontal="right"/>
    </xf>
    <xf numFmtId="3" fontId="0" fillId="0" borderId="0" xfId="0" applyNumberFormat="1" applyFill="1" applyAlignment="1">
      <alignment horizontal="right"/>
    </xf>
    <xf numFmtId="0" fontId="0" fillId="0" borderId="0" xfId="0" applyFill="1"/>
    <xf numFmtId="3" fontId="3" fillId="0" borderId="3" xfId="0" applyNumberFormat="1" applyFont="1" applyFill="1" applyBorder="1" applyAlignment="1">
      <alignment horizontal="right" vertical="center"/>
    </xf>
    <xf numFmtId="4" fontId="3" fillId="0" borderId="3" xfId="0" applyNumberFormat="1" applyFont="1" applyFill="1" applyBorder="1" applyAlignment="1">
      <alignment horizontal="right"/>
    </xf>
    <xf numFmtId="3" fontId="5" fillId="0" borderId="4" xfId="0" applyNumberFormat="1" applyFont="1" applyFill="1" applyBorder="1" applyAlignment="1">
      <alignment horizontal="right"/>
    </xf>
    <xf numFmtId="3" fontId="5" fillId="0" borderId="3" xfId="0" applyNumberFormat="1" applyFont="1" applyFill="1" applyBorder="1" applyAlignment="1">
      <alignment horizontal="right" vertical="center"/>
    </xf>
    <xf numFmtId="9" fontId="5" fillId="0" borderId="3" xfId="0" applyNumberFormat="1" applyFont="1" applyFill="1" applyBorder="1" applyAlignment="1">
      <alignment horizontal="right"/>
    </xf>
    <xf numFmtId="3" fontId="5" fillId="0" borderId="3" xfId="0" applyNumberFormat="1" applyFont="1" applyFill="1" applyBorder="1" applyAlignment="1">
      <alignment horizontal="center" vertical="center"/>
    </xf>
    <xf numFmtId="4" fontId="2" fillId="2" borderId="5" xfId="0" applyNumberFormat="1" applyFont="1" applyFill="1" applyBorder="1" applyAlignment="1">
      <alignment horizontal="center" vertical="center" wrapText="1"/>
    </xf>
    <xf numFmtId="3" fontId="6" fillId="0" borderId="0" xfId="0" applyNumberFormat="1" applyFont="1" applyBorder="1" applyAlignment="1">
      <alignment vertical="top" wrapText="1"/>
    </xf>
    <xf numFmtId="3" fontId="2"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xf numFmtId="164" fontId="9" fillId="0" borderId="0" xfId="1" applyFont="1" applyFill="1" applyBorder="1" applyAlignment="1" applyProtection="1">
      <alignment horizontal="right"/>
    </xf>
    <xf numFmtId="4" fontId="3" fillId="0" borderId="0" xfId="0" applyNumberFormat="1" applyFont="1" applyFill="1" applyBorder="1" applyAlignment="1">
      <alignment horizontal="right"/>
    </xf>
    <xf numFmtId="9" fontId="5"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4" fontId="3" fillId="0" borderId="0" xfId="0" applyNumberFormat="1" applyFont="1" applyBorder="1" applyAlignment="1">
      <alignment horizontal="right"/>
    </xf>
    <xf numFmtId="3" fontId="5" fillId="0" borderId="0" xfId="0" applyNumberFormat="1" applyFont="1" applyFill="1" applyBorder="1" applyAlignment="1">
      <alignment horizontal="right"/>
    </xf>
    <xf numFmtId="4" fontId="3" fillId="0" borderId="5" xfId="0" applyNumberFormat="1" applyFont="1" applyFill="1" applyBorder="1" applyAlignment="1">
      <alignment horizontal="right"/>
    </xf>
    <xf numFmtId="0" fontId="2" fillId="0" borderId="6" xfId="0" applyFont="1" applyBorder="1" applyAlignment="1">
      <alignment horizontal="center"/>
    </xf>
    <xf numFmtId="0" fontId="2" fillId="0" borderId="7" xfId="0" applyFont="1" applyBorder="1" applyAlignment="1">
      <alignment horizontal="center"/>
    </xf>
    <xf numFmtId="0" fontId="4" fillId="0" borderId="2"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4" fontId="3" fillId="3" borderId="5" xfId="0" applyNumberFormat="1" applyFont="1" applyFill="1" applyBorder="1" applyAlignment="1">
      <alignment horizontal="right"/>
    </xf>
    <xf numFmtId="0" fontId="1" fillId="0" borderId="0" xfId="0" applyFont="1" applyFill="1"/>
    <xf numFmtId="0" fontId="2" fillId="0" borderId="10" xfId="0" applyFont="1" applyFill="1" applyBorder="1"/>
    <xf numFmtId="10" fontId="1" fillId="0" borderId="11" xfId="5" applyNumberFormat="1" applyFont="1" applyFill="1" applyBorder="1" applyAlignment="1" applyProtection="1">
      <alignment horizontal="center" vertical="center" wrapText="1"/>
    </xf>
    <xf numFmtId="3" fontId="1" fillId="0" borderId="10"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0" fontId="2" fillId="0" borderId="12" xfId="0" applyFont="1" applyFill="1" applyBorder="1"/>
    <xf numFmtId="10" fontId="1" fillId="0" borderId="13" xfId="5" applyNumberFormat="1" applyFont="1" applyFill="1" applyBorder="1" applyAlignment="1" applyProtection="1">
      <alignment horizontal="center" vertical="center" wrapText="1"/>
    </xf>
    <xf numFmtId="3" fontId="1" fillId="0" borderId="13" xfId="0" applyNumberFormat="1" applyFont="1" applyFill="1" applyBorder="1" applyAlignment="1">
      <alignment horizontal="center" vertical="center" wrapText="1"/>
    </xf>
    <xf numFmtId="0" fontId="2" fillId="0" borderId="14" xfId="0" applyFont="1" applyFill="1" applyBorder="1"/>
    <xf numFmtId="3" fontId="1" fillId="0" borderId="15" xfId="0" applyNumberFormat="1" applyFont="1" applyFill="1" applyBorder="1" applyAlignment="1">
      <alignment horizontal="center" vertical="center" wrapText="1"/>
    </xf>
    <xf numFmtId="0" fontId="2" fillId="0" borderId="16" xfId="0" applyFont="1" applyFill="1" applyBorder="1"/>
    <xf numFmtId="173" fontId="1" fillId="0" borderId="13" xfId="5" applyNumberFormat="1" applyFont="1" applyFill="1" applyBorder="1" applyAlignment="1" applyProtection="1">
      <alignment horizontal="center" vertical="center" wrapText="1"/>
    </xf>
    <xf numFmtId="0" fontId="2" fillId="0" borderId="17" xfId="0" applyFont="1" applyFill="1" applyBorder="1"/>
    <xf numFmtId="0" fontId="2" fillId="0" borderId="13" xfId="0" applyFont="1" applyFill="1" applyBorder="1"/>
    <xf numFmtId="10" fontId="1" fillId="0" borderId="12" xfId="5" applyNumberFormat="1" applyFont="1" applyFill="1" applyBorder="1" applyAlignment="1" applyProtection="1">
      <alignment horizontal="center" vertical="center" wrapText="1"/>
    </xf>
    <xf numFmtId="3" fontId="1" fillId="0" borderId="12" xfId="0" applyNumberFormat="1" applyFont="1" applyFill="1" applyBorder="1" applyAlignment="1">
      <alignment horizontal="center" vertical="center" wrapText="1"/>
    </xf>
    <xf numFmtId="0" fontId="2" fillId="0" borderId="3" xfId="0" applyFont="1" applyFill="1" applyBorder="1"/>
    <xf numFmtId="3" fontId="1" fillId="0" borderId="3" xfId="0" applyNumberFormat="1" applyFont="1" applyFill="1" applyBorder="1" applyAlignment="1">
      <alignment horizontal="center" vertical="center" wrapText="1"/>
    </xf>
    <xf numFmtId="10" fontId="1" fillId="0" borderId="3" xfId="5" applyNumberFormat="1" applyFont="1" applyFill="1" applyBorder="1" applyAlignment="1" applyProtection="1">
      <alignment horizontal="center" vertical="center" wrapText="1"/>
    </xf>
    <xf numFmtId="0" fontId="2" fillId="0" borderId="18" xfId="0" applyFont="1" applyFill="1" applyBorder="1"/>
    <xf numFmtId="3" fontId="1" fillId="0" borderId="18" xfId="0" applyNumberFormat="1" applyFont="1" applyFill="1" applyBorder="1" applyAlignment="1">
      <alignment horizontal="center" vertical="center" wrapText="1"/>
    </xf>
    <xf numFmtId="10" fontId="1" fillId="0" borderId="18" xfId="5" applyNumberFormat="1" applyFont="1" applyFill="1" applyBorder="1" applyAlignment="1" applyProtection="1">
      <alignment horizontal="center" vertical="center" wrapText="1"/>
    </xf>
    <xf numFmtId="3" fontId="1" fillId="0" borderId="19"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3" fontId="1" fillId="0" borderId="21"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3" fontId="1" fillId="0" borderId="24" xfId="0" applyNumberFormat="1" applyFont="1" applyFill="1" applyBorder="1" applyAlignment="1">
      <alignment horizontal="center" vertical="center" wrapText="1"/>
    </xf>
    <xf numFmtId="179" fontId="2" fillId="4" borderId="5" xfId="0"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3" fontId="2" fillId="5" borderId="5" xfId="0" applyNumberFormat="1" applyFont="1" applyFill="1" applyBorder="1" applyAlignment="1">
      <alignment horizontal="center" vertical="center" wrapText="1"/>
    </xf>
    <xf numFmtId="4" fontId="2" fillId="5" borderId="5" xfId="0" applyNumberFormat="1" applyFont="1" applyFill="1" applyBorder="1" applyAlignment="1">
      <alignment horizontal="center" vertical="center" wrapText="1"/>
    </xf>
    <xf numFmtId="3" fontId="3" fillId="0" borderId="26" xfId="0" applyNumberFormat="1" applyFont="1" applyFill="1" applyBorder="1" applyAlignment="1">
      <alignment horizontal="right" vertical="center"/>
    </xf>
    <xf numFmtId="3" fontId="2" fillId="0" borderId="26" xfId="0" applyNumberFormat="1" applyFont="1" applyFill="1" applyBorder="1" applyAlignment="1">
      <alignment horizontal="center" vertical="center"/>
    </xf>
    <xf numFmtId="4" fontId="3" fillId="0" borderId="26" xfId="0" applyNumberFormat="1" applyFont="1" applyFill="1" applyBorder="1" applyAlignment="1">
      <alignment horizontal="right"/>
    </xf>
    <xf numFmtId="3" fontId="2" fillId="0" borderId="3" xfId="0" applyNumberFormat="1" applyFont="1" applyFill="1" applyBorder="1" applyAlignment="1">
      <alignment horizontal="center" vertical="center"/>
    </xf>
    <xf numFmtId="3" fontId="3" fillId="0" borderId="4"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1" fillId="0" borderId="0" xfId="0" applyNumberFormat="1" applyFont="1" applyFill="1"/>
    <xf numFmtId="0" fontId="13" fillId="5" borderId="18"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5" borderId="27" xfId="0"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5" fillId="0" borderId="28"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3" fontId="3" fillId="0" borderId="30" xfId="0" applyNumberFormat="1" applyFont="1" applyFill="1" applyBorder="1" applyAlignment="1">
      <alignment horizontal="right" vertical="center"/>
    </xf>
    <xf numFmtId="3" fontId="5" fillId="0" borderId="17" xfId="0" applyNumberFormat="1" applyFont="1" applyFill="1" applyBorder="1" applyAlignment="1">
      <alignment horizontal="right" vertical="center"/>
    </xf>
    <xf numFmtId="3" fontId="3" fillId="0" borderId="29" xfId="0" applyNumberFormat="1" applyFont="1" applyFill="1" applyBorder="1" applyAlignment="1">
      <alignment horizontal="right" vertical="center"/>
    </xf>
    <xf numFmtId="0" fontId="14" fillId="6" borderId="18"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13" fillId="7" borderId="19"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2" xfId="0" applyFont="1" applyFill="1" applyBorder="1" applyAlignment="1">
      <alignment horizontal="center" vertical="center" wrapText="1"/>
    </xf>
    <xf numFmtId="3" fontId="3" fillId="0" borderId="26"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2" fillId="0" borderId="32" xfId="0" applyNumberFormat="1" applyFont="1" applyFill="1" applyBorder="1" applyAlignment="1">
      <alignment horizontal="left"/>
    </xf>
    <xf numFmtId="3" fontId="2" fillId="0" borderId="34" xfId="0" applyNumberFormat="1" applyFont="1" applyFill="1" applyBorder="1" applyAlignment="1">
      <alignment horizontal="left"/>
    </xf>
    <xf numFmtId="3" fontId="2" fillId="0" borderId="3" xfId="0" applyNumberFormat="1" applyFont="1" applyFill="1" applyBorder="1" applyAlignment="1">
      <alignment horizontal="left"/>
    </xf>
    <xf numFmtId="3" fontId="2" fillId="0" borderId="32" xfId="0" applyNumberFormat="1" applyFont="1" applyFill="1" applyBorder="1" applyAlignment="1">
      <alignment horizontal="left" vertical="center"/>
    </xf>
    <xf numFmtId="3" fontId="2" fillId="0" borderId="32" xfId="0" applyNumberFormat="1" applyFont="1" applyBorder="1" applyAlignment="1">
      <alignment horizontal="left" wrapText="1"/>
    </xf>
    <xf numFmtId="3" fontId="2" fillId="0" borderId="32" xfId="0" applyNumberFormat="1" applyFont="1" applyBorder="1" applyAlignment="1">
      <alignment horizontal="left" vertical="center" wrapText="1"/>
    </xf>
    <xf numFmtId="3" fontId="2" fillId="0" borderId="33" xfId="0" applyNumberFormat="1" applyFont="1" applyBorder="1" applyAlignment="1">
      <alignment horizontal="left" vertical="center" wrapText="1"/>
    </xf>
    <xf numFmtId="3" fontId="2" fillId="0" borderId="0" xfId="0" applyNumberFormat="1" applyFont="1" applyBorder="1" applyAlignment="1">
      <alignment horizontal="center"/>
    </xf>
    <xf numFmtId="3" fontId="2" fillId="5" borderId="5" xfId="0" applyNumberFormat="1" applyFont="1" applyFill="1" applyBorder="1" applyAlignment="1">
      <alignment horizontal="center" vertical="center" wrapText="1"/>
    </xf>
    <xf numFmtId="3" fontId="2" fillId="0" borderId="31" xfId="0" applyNumberFormat="1" applyFont="1" applyFill="1" applyBorder="1" applyAlignment="1">
      <alignment horizontal="left"/>
    </xf>
    <xf numFmtId="164" fontId="9" fillId="0" borderId="8" xfId="1" applyFont="1" applyFill="1" applyBorder="1" applyAlignment="1" applyProtection="1">
      <alignment horizontal="right"/>
    </xf>
    <xf numFmtId="0" fontId="2" fillId="0" borderId="10" xfId="0" applyFont="1" applyBorder="1" applyAlignment="1">
      <alignment horizontal="center"/>
    </xf>
    <xf numFmtId="0" fontId="2" fillId="0" borderId="0"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cellXfs>
  <cellStyles count="6">
    <cellStyle name="Millares" xfId="1" builtinId="3"/>
    <cellStyle name="Normal" xfId="0" builtinId="0"/>
    <cellStyle name="Normal 2" xfId="2"/>
    <cellStyle name="Normal 3" xfId="3"/>
    <cellStyle name="Normal 4" xfId="4"/>
    <cellStyle name="Porcentaje"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D32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5</xdr:row>
      <xdr:rowOff>9525</xdr:rowOff>
    </xdr:from>
    <xdr:to>
      <xdr:col>0</xdr:col>
      <xdr:colOff>2333625</xdr:colOff>
      <xdr:row>11</xdr:row>
      <xdr:rowOff>0</xdr:rowOff>
    </xdr:to>
    <xdr:pic>
      <xdr:nvPicPr>
        <xdr:cNvPr id="20220"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23050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xdr:colOff>
      <xdr:row>5</xdr:row>
      <xdr:rowOff>19050</xdr:rowOff>
    </xdr:from>
    <xdr:to>
      <xdr:col>23</xdr:col>
      <xdr:colOff>685800</xdr:colOff>
      <xdr:row>10</xdr:row>
      <xdr:rowOff>152400</xdr:rowOff>
    </xdr:to>
    <xdr:pic>
      <xdr:nvPicPr>
        <xdr:cNvPr id="20221"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6450" y="838200"/>
          <a:ext cx="22860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1514475</xdr:colOff>
      <xdr:row>5</xdr:row>
      <xdr:rowOff>95250</xdr:rowOff>
    </xdr:to>
    <xdr:pic>
      <xdr:nvPicPr>
        <xdr:cNvPr id="244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5144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7"/>
  <sheetViews>
    <sheetView tabSelected="1" zoomScale="80" zoomScaleNormal="80" workbookViewId="0">
      <pane xSplit="1" topLeftCell="B1" activePane="topRight" state="frozen"/>
      <selection activeCell="A9" sqref="A9"/>
      <selection pane="topRight" sqref="A1:U5"/>
    </sheetView>
  </sheetViews>
  <sheetFormatPr baseColWidth="10" defaultRowHeight="12.75" x14ac:dyDescent="0.2"/>
  <cols>
    <col min="1" max="1" width="37.140625" style="1" customWidth="1"/>
    <col min="2" max="2" width="9.28515625" style="1" customWidth="1"/>
    <col min="3" max="3" width="11.42578125" style="1" customWidth="1"/>
    <col min="4" max="4" width="8.85546875" style="1" customWidth="1"/>
    <col min="5" max="5" width="11.28515625" style="1" customWidth="1"/>
    <col min="6" max="6" width="10.140625" style="1" customWidth="1"/>
    <col min="7" max="21" width="11.42578125" style="1"/>
    <col min="22" max="22" width="12.7109375" style="1" customWidth="1"/>
    <col min="23" max="42" width="11.42578125" style="1"/>
    <col min="43" max="43" width="13.140625" style="1" customWidth="1"/>
    <col min="44" max="44" width="13" style="1" customWidth="1"/>
    <col min="45" max="16384" width="11.42578125" style="1"/>
  </cols>
  <sheetData>
    <row r="1" spans="1:44" s="36" customFormat="1" ht="12.75" customHeight="1" thickTop="1" x14ac:dyDescent="0.2">
      <c r="A1" s="95" t="s">
        <v>33</v>
      </c>
      <c r="B1" s="96"/>
      <c r="C1" s="96"/>
      <c r="D1" s="96"/>
      <c r="E1" s="96"/>
      <c r="F1" s="96"/>
      <c r="G1" s="96"/>
      <c r="H1" s="96"/>
      <c r="I1" s="96"/>
      <c r="J1" s="96"/>
      <c r="K1" s="96"/>
      <c r="L1" s="96"/>
      <c r="M1" s="96"/>
      <c r="N1" s="96"/>
      <c r="O1" s="96"/>
      <c r="P1" s="96"/>
      <c r="Q1" s="96"/>
      <c r="R1" s="96"/>
      <c r="S1" s="96"/>
      <c r="T1" s="96"/>
      <c r="U1" s="97"/>
      <c r="V1" s="95" t="s">
        <v>33</v>
      </c>
      <c r="W1" s="96"/>
      <c r="X1" s="96"/>
      <c r="Y1" s="96"/>
      <c r="Z1" s="96"/>
      <c r="AA1" s="96"/>
      <c r="AB1" s="96"/>
      <c r="AC1" s="96"/>
      <c r="AD1" s="96"/>
      <c r="AE1" s="96"/>
      <c r="AF1" s="96"/>
      <c r="AG1" s="96"/>
      <c r="AH1" s="96"/>
      <c r="AI1" s="96"/>
      <c r="AJ1" s="96"/>
      <c r="AK1" s="96"/>
      <c r="AL1" s="96"/>
      <c r="AM1" s="96"/>
      <c r="AN1" s="96"/>
      <c r="AO1" s="96"/>
      <c r="AP1" s="96"/>
      <c r="AQ1" s="96"/>
      <c r="AR1" s="97"/>
    </row>
    <row r="2" spans="1:44" s="36" customFormat="1" ht="12.75" customHeight="1" x14ac:dyDescent="0.2">
      <c r="A2" s="98"/>
      <c r="B2" s="99"/>
      <c r="C2" s="99"/>
      <c r="D2" s="99"/>
      <c r="E2" s="99"/>
      <c r="F2" s="99"/>
      <c r="G2" s="99"/>
      <c r="H2" s="99"/>
      <c r="I2" s="99"/>
      <c r="J2" s="99"/>
      <c r="K2" s="99"/>
      <c r="L2" s="99"/>
      <c r="M2" s="99"/>
      <c r="N2" s="99"/>
      <c r="O2" s="99"/>
      <c r="P2" s="99"/>
      <c r="Q2" s="99"/>
      <c r="R2" s="99"/>
      <c r="S2" s="99"/>
      <c r="T2" s="99"/>
      <c r="U2" s="100"/>
      <c r="V2" s="98"/>
      <c r="W2" s="99"/>
      <c r="X2" s="99"/>
      <c r="Y2" s="99"/>
      <c r="Z2" s="99"/>
      <c r="AA2" s="99"/>
      <c r="AB2" s="99"/>
      <c r="AC2" s="99"/>
      <c r="AD2" s="99"/>
      <c r="AE2" s="99"/>
      <c r="AF2" s="99"/>
      <c r="AG2" s="99"/>
      <c r="AH2" s="99"/>
      <c r="AI2" s="99"/>
      <c r="AJ2" s="99"/>
      <c r="AK2" s="99"/>
      <c r="AL2" s="99"/>
      <c r="AM2" s="99"/>
      <c r="AN2" s="99"/>
      <c r="AO2" s="99"/>
      <c r="AP2" s="99"/>
      <c r="AQ2" s="99"/>
      <c r="AR2" s="100"/>
    </row>
    <row r="3" spans="1:44" s="36" customFormat="1" ht="12.75" customHeight="1" x14ac:dyDescent="0.2">
      <c r="A3" s="98"/>
      <c r="B3" s="99"/>
      <c r="C3" s="99"/>
      <c r="D3" s="99"/>
      <c r="E3" s="99"/>
      <c r="F3" s="99"/>
      <c r="G3" s="99"/>
      <c r="H3" s="99"/>
      <c r="I3" s="99"/>
      <c r="J3" s="99"/>
      <c r="K3" s="99"/>
      <c r="L3" s="99"/>
      <c r="M3" s="99"/>
      <c r="N3" s="99"/>
      <c r="O3" s="99"/>
      <c r="P3" s="99"/>
      <c r="Q3" s="99"/>
      <c r="R3" s="99"/>
      <c r="S3" s="99"/>
      <c r="T3" s="99"/>
      <c r="U3" s="100"/>
      <c r="V3" s="98"/>
      <c r="W3" s="99"/>
      <c r="X3" s="99"/>
      <c r="Y3" s="99"/>
      <c r="Z3" s="99"/>
      <c r="AA3" s="99"/>
      <c r="AB3" s="99"/>
      <c r="AC3" s="99"/>
      <c r="AD3" s="99"/>
      <c r="AE3" s="99"/>
      <c r="AF3" s="99"/>
      <c r="AG3" s="99"/>
      <c r="AH3" s="99"/>
      <c r="AI3" s="99"/>
      <c r="AJ3" s="99"/>
      <c r="AK3" s="99"/>
      <c r="AL3" s="99"/>
      <c r="AM3" s="99"/>
      <c r="AN3" s="99"/>
      <c r="AO3" s="99"/>
      <c r="AP3" s="99"/>
      <c r="AQ3" s="99"/>
      <c r="AR3" s="100"/>
    </row>
    <row r="4" spans="1:44" s="36" customFormat="1" ht="12.75" customHeight="1" x14ac:dyDescent="0.2">
      <c r="A4" s="98"/>
      <c r="B4" s="99"/>
      <c r="C4" s="99"/>
      <c r="D4" s="99"/>
      <c r="E4" s="99"/>
      <c r="F4" s="99"/>
      <c r="G4" s="99"/>
      <c r="H4" s="99"/>
      <c r="I4" s="99"/>
      <c r="J4" s="99"/>
      <c r="K4" s="99"/>
      <c r="L4" s="99"/>
      <c r="M4" s="99"/>
      <c r="N4" s="99"/>
      <c r="O4" s="99"/>
      <c r="P4" s="99"/>
      <c r="Q4" s="99"/>
      <c r="R4" s="99"/>
      <c r="S4" s="99"/>
      <c r="T4" s="99"/>
      <c r="U4" s="100"/>
      <c r="V4" s="98"/>
      <c r="W4" s="99"/>
      <c r="X4" s="99"/>
      <c r="Y4" s="99"/>
      <c r="Z4" s="99"/>
      <c r="AA4" s="99"/>
      <c r="AB4" s="99"/>
      <c r="AC4" s="99"/>
      <c r="AD4" s="99"/>
      <c r="AE4" s="99"/>
      <c r="AF4" s="99"/>
      <c r="AG4" s="99"/>
      <c r="AH4" s="99"/>
      <c r="AI4" s="99"/>
      <c r="AJ4" s="99"/>
      <c r="AK4" s="99"/>
      <c r="AL4" s="99"/>
      <c r="AM4" s="99"/>
      <c r="AN4" s="99"/>
      <c r="AO4" s="99"/>
      <c r="AP4" s="99"/>
      <c r="AQ4" s="99"/>
      <c r="AR4" s="100"/>
    </row>
    <row r="5" spans="1:44" s="36" customFormat="1" ht="13.5" customHeight="1" thickBot="1" x14ac:dyDescent="0.25">
      <c r="A5" s="98"/>
      <c r="B5" s="99"/>
      <c r="C5" s="99"/>
      <c r="D5" s="99"/>
      <c r="E5" s="99"/>
      <c r="F5" s="99"/>
      <c r="G5" s="99"/>
      <c r="H5" s="99"/>
      <c r="I5" s="99"/>
      <c r="J5" s="99"/>
      <c r="K5" s="99"/>
      <c r="L5" s="99"/>
      <c r="M5" s="99"/>
      <c r="N5" s="99"/>
      <c r="O5" s="99"/>
      <c r="P5" s="99"/>
      <c r="Q5" s="99"/>
      <c r="R5" s="99"/>
      <c r="S5" s="99"/>
      <c r="T5" s="99"/>
      <c r="U5" s="100"/>
      <c r="V5" s="98"/>
      <c r="W5" s="99"/>
      <c r="X5" s="99"/>
      <c r="Y5" s="99"/>
      <c r="Z5" s="99"/>
      <c r="AA5" s="99"/>
      <c r="AB5" s="99"/>
      <c r="AC5" s="99"/>
      <c r="AD5" s="99"/>
      <c r="AE5" s="99"/>
      <c r="AF5" s="99"/>
      <c r="AG5" s="99"/>
      <c r="AH5" s="99"/>
      <c r="AI5" s="99"/>
      <c r="AJ5" s="99"/>
      <c r="AK5" s="99"/>
      <c r="AL5" s="99"/>
      <c r="AM5" s="99"/>
      <c r="AN5" s="99"/>
      <c r="AO5" s="99"/>
      <c r="AP5" s="99"/>
      <c r="AQ5" s="99"/>
      <c r="AR5" s="100"/>
    </row>
    <row r="6" spans="1:44" s="36" customFormat="1" ht="14.25" customHeight="1" thickTop="1" x14ac:dyDescent="0.2">
      <c r="A6" s="101" t="s">
        <v>0</v>
      </c>
      <c r="B6" s="102"/>
      <c r="C6" s="102"/>
      <c r="D6" s="102"/>
      <c r="E6" s="102"/>
      <c r="F6" s="102"/>
      <c r="G6" s="102"/>
      <c r="H6" s="102"/>
      <c r="I6" s="102"/>
      <c r="J6" s="102"/>
      <c r="K6" s="102"/>
      <c r="L6" s="102"/>
      <c r="M6" s="102"/>
      <c r="N6" s="102"/>
      <c r="O6" s="102"/>
      <c r="P6" s="102"/>
      <c r="Q6" s="102"/>
      <c r="R6" s="102"/>
      <c r="S6" s="102"/>
      <c r="T6" s="102"/>
      <c r="U6" s="103"/>
      <c r="V6" s="101" t="s">
        <v>0</v>
      </c>
      <c r="W6" s="102"/>
      <c r="X6" s="102"/>
      <c r="Y6" s="102"/>
      <c r="Z6" s="102"/>
      <c r="AA6" s="102"/>
      <c r="AB6" s="102"/>
      <c r="AC6" s="102"/>
      <c r="AD6" s="102"/>
      <c r="AE6" s="102"/>
      <c r="AF6" s="102"/>
      <c r="AG6" s="102"/>
      <c r="AH6" s="102"/>
      <c r="AI6" s="102"/>
      <c r="AJ6" s="102"/>
      <c r="AK6" s="102"/>
      <c r="AL6" s="102"/>
      <c r="AM6" s="102"/>
      <c r="AN6" s="102"/>
      <c r="AO6" s="102"/>
      <c r="AP6" s="102"/>
      <c r="AQ6" s="102"/>
      <c r="AR6" s="103"/>
    </row>
    <row r="7" spans="1:44" s="36" customFormat="1" x14ac:dyDescent="0.2">
      <c r="A7" s="104"/>
      <c r="B7" s="105"/>
      <c r="C7" s="105"/>
      <c r="D7" s="105"/>
      <c r="E7" s="105"/>
      <c r="F7" s="105"/>
      <c r="G7" s="105"/>
      <c r="H7" s="105"/>
      <c r="I7" s="105"/>
      <c r="J7" s="105"/>
      <c r="K7" s="105"/>
      <c r="L7" s="105"/>
      <c r="M7" s="105"/>
      <c r="N7" s="105"/>
      <c r="O7" s="105"/>
      <c r="P7" s="105"/>
      <c r="Q7" s="105"/>
      <c r="R7" s="105"/>
      <c r="S7" s="105"/>
      <c r="T7" s="105"/>
      <c r="U7" s="106"/>
      <c r="V7" s="104"/>
      <c r="W7" s="105"/>
      <c r="X7" s="105"/>
      <c r="Y7" s="105"/>
      <c r="Z7" s="105"/>
      <c r="AA7" s="105"/>
      <c r="AB7" s="105"/>
      <c r="AC7" s="105"/>
      <c r="AD7" s="105"/>
      <c r="AE7" s="105"/>
      <c r="AF7" s="105"/>
      <c r="AG7" s="105"/>
      <c r="AH7" s="105"/>
      <c r="AI7" s="105"/>
      <c r="AJ7" s="105"/>
      <c r="AK7" s="105"/>
      <c r="AL7" s="105"/>
      <c r="AM7" s="105"/>
      <c r="AN7" s="105"/>
      <c r="AO7" s="105"/>
      <c r="AP7" s="105"/>
      <c r="AQ7" s="105"/>
      <c r="AR7" s="106"/>
    </row>
    <row r="8" spans="1:44" s="36" customFormat="1" x14ac:dyDescent="0.2">
      <c r="A8" s="104"/>
      <c r="B8" s="105"/>
      <c r="C8" s="105"/>
      <c r="D8" s="105"/>
      <c r="E8" s="105"/>
      <c r="F8" s="105"/>
      <c r="G8" s="105"/>
      <c r="H8" s="105"/>
      <c r="I8" s="105"/>
      <c r="J8" s="105"/>
      <c r="K8" s="105"/>
      <c r="L8" s="105"/>
      <c r="M8" s="105"/>
      <c r="N8" s="105"/>
      <c r="O8" s="105"/>
      <c r="P8" s="105"/>
      <c r="Q8" s="105"/>
      <c r="R8" s="105"/>
      <c r="S8" s="105"/>
      <c r="T8" s="105"/>
      <c r="U8" s="106"/>
      <c r="V8" s="104"/>
      <c r="W8" s="105"/>
      <c r="X8" s="105"/>
      <c r="Y8" s="105"/>
      <c r="Z8" s="105"/>
      <c r="AA8" s="105"/>
      <c r="AB8" s="105"/>
      <c r="AC8" s="105"/>
      <c r="AD8" s="105"/>
      <c r="AE8" s="105"/>
      <c r="AF8" s="105"/>
      <c r="AG8" s="105"/>
      <c r="AH8" s="105"/>
      <c r="AI8" s="105"/>
      <c r="AJ8" s="105"/>
      <c r="AK8" s="105"/>
      <c r="AL8" s="105"/>
      <c r="AM8" s="105"/>
      <c r="AN8" s="105"/>
      <c r="AO8" s="105"/>
      <c r="AP8" s="105"/>
      <c r="AQ8" s="105"/>
      <c r="AR8" s="106"/>
    </row>
    <row r="9" spans="1:44" s="36" customFormat="1" ht="36.75" customHeight="1" x14ac:dyDescent="0.2">
      <c r="A9" s="89" t="s">
        <v>41</v>
      </c>
      <c r="B9" s="90"/>
      <c r="C9" s="90"/>
      <c r="D9" s="90"/>
      <c r="E9" s="90"/>
      <c r="F9" s="90"/>
      <c r="G9" s="90"/>
      <c r="H9" s="90"/>
      <c r="I9" s="90"/>
      <c r="J9" s="90"/>
      <c r="K9" s="90"/>
      <c r="L9" s="90"/>
      <c r="M9" s="90"/>
      <c r="N9" s="90"/>
      <c r="O9" s="90"/>
      <c r="P9" s="90"/>
      <c r="Q9" s="90"/>
      <c r="R9" s="90"/>
      <c r="S9" s="90"/>
      <c r="T9" s="90"/>
      <c r="U9" s="91"/>
      <c r="V9" s="89" t="s">
        <v>40</v>
      </c>
      <c r="W9" s="90"/>
      <c r="X9" s="90"/>
      <c r="Y9" s="90"/>
      <c r="Z9" s="90"/>
      <c r="AA9" s="90"/>
      <c r="AB9" s="90"/>
      <c r="AC9" s="90"/>
      <c r="AD9" s="90"/>
      <c r="AE9" s="90"/>
      <c r="AF9" s="90"/>
      <c r="AG9" s="90"/>
      <c r="AH9" s="90"/>
      <c r="AI9" s="90"/>
      <c r="AJ9" s="90"/>
      <c r="AK9" s="90"/>
      <c r="AL9" s="90"/>
      <c r="AM9" s="90"/>
      <c r="AN9" s="90"/>
      <c r="AO9" s="90"/>
      <c r="AP9" s="90"/>
      <c r="AQ9" s="90"/>
      <c r="AR9" s="91"/>
    </row>
    <row r="10" spans="1:44" s="36" customFormat="1" x14ac:dyDescent="0.2">
      <c r="A10" s="89"/>
      <c r="B10" s="90"/>
      <c r="C10" s="90"/>
      <c r="D10" s="90"/>
      <c r="E10" s="90"/>
      <c r="F10" s="90"/>
      <c r="G10" s="90"/>
      <c r="H10" s="90"/>
      <c r="I10" s="90"/>
      <c r="J10" s="90"/>
      <c r="K10" s="90"/>
      <c r="L10" s="90"/>
      <c r="M10" s="90"/>
      <c r="N10" s="90"/>
      <c r="O10" s="90"/>
      <c r="P10" s="90"/>
      <c r="Q10" s="90"/>
      <c r="R10" s="90"/>
      <c r="S10" s="90"/>
      <c r="T10" s="90"/>
      <c r="U10" s="91"/>
      <c r="V10" s="89"/>
      <c r="W10" s="90"/>
      <c r="X10" s="90"/>
      <c r="Y10" s="90"/>
      <c r="Z10" s="90"/>
      <c r="AA10" s="90"/>
      <c r="AB10" s="90"/>
      <c r="AC10" s="90"/>
      <c r="AD10" s="90"/>
      <c r="AE10" s="90"/>
      <c r="AF10" s="90"/>
      <c r="AG10" s="90"/>
      <c r="AH10" s="90"/>
      <c r="AI10" s="90"/>
      <c r="AJ10" s="90"/>
      <c r="AK10" s="90"/>
      <c r="AL10" s="90"/>
      <c r="AM10" s="90"/>
      <c r="AN10" s="90"/>
      <c r="AO10" s="90"/>
      <c r="AP10" s="90"/>
      <c r="AQ10" s="90"/>
      <c r="AR10" s="91"/>
    </row>
    <row r="11" spans="1:44" s="36" customFormat="1" ht="13.5" thickBot="1" x14ac:dyDescent="0.25">
      <c r="A11" s="92"/>
      <c r="B11" s="93"/>
      <c r="C11" s="93"/>
      <c r="D11" s="93"/>
      <c r="E11" s="93"/>
      <c r="F11" s="93"/>
      <c r="G11" s="93"/>
      <c r="H11" s="93"/>
      <c r="I11" s="93"/>
      <c r="J11" s="93"/>
      <c r="K11" s="93"/>
      <c r="L11" s="93"/>
      <c r="M11" s="93"/>
      <c r="N11" s="93"/>
      <c r="O11" s="93"/>
      <c r="P11" s="93"/>
      <c r="Q11" s="93"/>
      <c r="R11" s="93"/>
      <c r="S11" s="93"/>
      <c r="T11" s="93"/>
      <c r="U11" s="94"/>
      <c r="V11" s="92"/>
      <c r="W11" s="93"/>
      <c r="X11" s="93"/>
      <c r="Y11" s="93"/>
      <c r="Z11" s="93"/>
      <c r="AA11" s="93"/>
      <c r="AB11" s="93"/>
      <c r="AC11" s="93"/>
      <c r="AD11" s="93"/>
      <c r="AE11" s="93"/>
      <c r="AF11" s="93"/>
      <c r="AG11" s="93"/>
      <c r="AH11" s="93"/>
      <c r="AI11" s="93"/>
      <c r="AJ11" s="93"/>
      <c r="AK11" s="93"/>
      <c r="AL11" s="93"/>
      <c r="AM11" s="93"/>
      <c r="AN11" s="93"/>
      <c r="AO11" s="93"/>
      <c r="AP11" s="93"/>
      <c r="AQ11" s="93"/>
      <c r="AR11" s="94"/>
    </row>
    <row r="12" spans="1:44" s="36" customFormat="1" ht="40.5" customHeight="1" thickTop="1" thickBot="1" x14ac:dyDescent="0.25">
      <c r="A12" s="76" t="s">
        <v>1</v>
      </c>
      <c r="B12" s="76">
        <v>1</v>
      </c>
      <c r="C12" s="76" t="s">
        <v>34</v>
      </c>
      <c r="D12" s="76">
        <v>2</v>
      </c>
      <c r="E12" s="76" t="s">
        <v>34</v>
      </c>
      <c r="F12" s="76">
        <v>3</v>
      </c>
      <c r="G12" s="76" t="s">
        <v>34</v>
      </c>
      <c r="H12" s="76">
        <v>4</v>
      </c>
      <c r="I12" s="76" t="s">
        <v>34</v>
      </c>
      <c r="J12" s="76">
        <v>5</v>
      </c>
      <c r="K12" s="76" t="s">
        <v>34</v>
      </c>
      <c r="L12" s="76">
        <v>6</v>
      </c>
      <c r="M12" s="76" t="s">
        <v>34</v>
      </c>
      <c r="N12" s="76">
        <v>7</v>
      </c>
      <c r="O12" s="76" t="s">
        <v>34</v>
      </c>
      <c r="P12" s="76">
        <v>8</v>
      </c>
      <c r="Q12" s="76" t="s">
        <v>34</v>
      </c>
      <c r="R12" s="76">
        <v>9</v>
      </c>
      <c r="S12" s="76" t="s">
        <v>34</v>
      </c>
      <c r="T12" s="76">
        <v>10</v>
      </c>
      <c r="U12" s="76" t="s">
        <v>34</v>
      </c>
      <c r="V12" s="76">
        <v>11</v>
      </c>
      <c r="W12" s="76" t="s">
        <v>34</v>
      </c>
      <c r="X12" s="76">
        <v>12</v>
      </c>
      <c r="Y12" s="76" t="s">
        <v>34</v>
      </c>
      <c r="Z12" s="76">
        <v>13</v>
      </c>
      <c r="AA12" s="76" t="s">
        <v>34</v>
      </c>
      <c r="AB12" s="76">
        <v>14</v>
      </c>
      <c r="AC12" s="76" t="s">
        <v>34</v>
      </c>
      <c r="AD12" s="76">
        <v>15</v>
      </c>
      <c r="AE12" s="76" t="s">
        <v>34</v>
      </c>
      <c r="AF12" s="76">
        <v>16</v>
      </c>
      <c r="AG12" s="76" t="s">
        <v>34</v>
      </c>
      <c r="AH12" s="76">
        <v>17</v>
      </c>
      <c r="AI12" s="76" t="s">
        <v>34</v>
      </c>
      <c r="AJ12" s="76">
        <v>18</v>
      </c>
      <c r="AK12" s="76" t="s">
        <v>34</v>
      </c>
      <c r="AL12" s="76">
        <v>19</v>
      </c>
      <c r="AM12" s="76" t="s">
        <v>34</v>
      </c>
      <c r="AN12" s="76">
        <v>20</v>
      </c>
      <c r="AO12" s="78" t="s">
        <v>34</v>
      </c>
      <c r="AP12" s="88" t="s">
        <v>46</v>
      </c>
      <c r="AQ12" s="87" t="s">
        <v>42</v>
      </c>
      <c r="AR12" s="77" t="s">
        <v>45</v>
      </c>
    </row>
    <row r="13" spans="1:44" s="36" customFormat="1" ht="40.5" customHeight="1" thickTop="1" thickBot="1" x14ac:dyDescent="0.25">
      <c r="A13" s="37" t="s">
        <v>2</v>
      </c>
      <c r="B13" s="58">
        <v>31406</v>
      </c>
      <c r="C13" s="38">
        <f t="shared" ref="C13:C24" si="0">B13/B$26</f>
        <v>0.18809817567648504</v>
      </c>
      <c r="D13" s="59">
        <v>49248</v>
      </c>
      <c r="E13" s="38">
        <f t="shared" ref="E13:E24" si="1">D13/D$26</f>
        <v>0.34327297059930578</v>
      </c>
      <c r="F13" s="39">
        <v>55148</v>
      </c>
      <c r="G13" s="38">
        <f t="shared" ref="G13:G24" si="2">F13/F$26</f>
        <v>0.31324835843955195</v>
      </c>
      <c r="H13" s="39">
        <v>17450</v>
      </c>
      <c r="I13" s="38">
        <f t="shared" ref="I13:I24" si="3">H13/H$26</f>
        <v>0.11176798375681336</v>
      </c>
      <c r="J13" s="39">
        <v>9078</v>
      </c>
      <c r="K13" s="38">
        <f>J13/J$26</f>
        <v>6.0272481011313536E-2</v>
      </c>
      <c r="L13" s="39">
        <v>24170</v>
      </c>
      <c r="M13" s="38">
        <f>L13/L$26</f>
        <v>0.14002340482232031</v>
      </c>
      <c r="N13" s="39">
        <v>11224</v>
      </c>
      <c r="O13" s="38">
        <f>N13/N$26</f>
        <v>8.6682524481789258E-2</v>
      </c>
      <c r="P13" s="39">
        <v>34949</v>
      </c>
      <c r="Q13" s="38">
        <f>P13/P$26</f>
        <v>0.1677868781625971</v>
      </c>
      <c r="R13" s="39">
        <v>18752</v>
      </c>
      <c r="S13" s="38">
        <f>R13/R$26</f>
        <v>0.11109728714548935</v>
      </c>
      <c r="T13" s="39">
        <v>33238</v>
      </c>
      <c r="U13" s="38">
        <f>T13/T$26</f>
        <v>0.18908970923716711</v>
      </c>
      <c r="V13" s="39">
        <v>19978</v>
      </c>
      <c r="W13" s="38">
        <f>V13/V$26</f>
        <v>0.10897942930083625</v>
      </c>
      <c r="X13" s="39">
        <v>15489</v>
      </c>
      <c r="Y13" s="38">
        <f>X13/X$26</f>
        <v>9.200201954203914E-2</v>
      </c>
      <c r="Z13" s="39">
        <v>22532</v>
      </c>
      <c r="AA13" s="38">
        <f>Z13/Z$26</f>
        <v>0.13795045734507205</v>
      </c>
      <c r="AB13" s="39">
        <v>21727</v>
      </c>
      <c r="AC13" s="38">
        <f>AB13/AB$26</f>
        <v>0.1145443426366234</v>
      </c>
      <c r="AD13" s="39">
        <v>24336</v>
      </c>
      <c r="AE13" s="38">
        <f t="shared" ref="AE13:AE24" si="4">AD13/AD$26</f>
        <v>0.14115436148184238</v>
      </c>
      <c r="AF13" s="39">
        <v>18221</v>
      </c>
      <c r="AG13" s="38">
        <f t="shared" ref="AG13:AG24" si="5">AF13/AF$26</f>
        <v>0.11799255301926502</v>
      </c>
      <c r="AH13" s="39">
        <v>18879</v>
      </c>
      <c r="AI13" s="38">
        <f t="shared" ref="AI13:AI24" si="6">AH13/AH$26</f>
        <v>0.12255589312144582</v>
      </c>
      <c r="AJ13" s="39">
        <v>24391</v>
      </c>
      <c r="AK13" s="38">
        <f t="shared" ref="AK13:AK24" si="7">AJ13/AJ$26</f>
        <v>0.1421718349265563</v>
      </c>
      <c r="AL13" s="39">
        <v>15171</v>
      </c>
      <c r="AM13" s="38">
        <f t="shared" ref="AM13:AM24" si="8">AL13/AL$26</f>
        <v>8.4006578328063658E-2</v>
      </c>
      <c r="AN13" s="39">
        <v>16015</v>
      </c>
      <c r="AO13" s="38">
        <f t="shared" ref="AO13:AO22" si="9">AN13/AN$26</f>
        <v>0.11308910136003503</v>
      </c>
      <c r="AP13" s="40">
        <f>B13+D13+F13+H13+J13+L13+N13+P13+R13+T13+V13+X13+Z13+AB13+AD13+AF13+AH13+AJ13+AL13+AN13</f>
        <v>481402</v>
      </c>
      <c r="AQ13" s="40">
        <v>1723</v>
      </c>
      <c r="AR13" s="79">
        <f t="shared" ref="AR13:AR26" si="10">+B13+D13+F13+H13+J13+L13+N13+P13+R13+T13+V13+X13+Z13+AB13+AD13+AF13+AH13+AJ13+AL13+AN13+AQ13</f>
        <v>483125</v>
      </c>
    </row>
    <row r="14" spans="1:44" s="36" customFormat="1" ht="40.5" customHeight="1" thickTop="1" x14ac:dyDescent="0.2">
      <c r="A14" s="41" t="s">
        <v>18</v>
      </c>
      <c r="B14" s="60">
        <v>35424</v>
      </c>
      <c r="C14" s="42">
        <f t="shared" si="0"/>
        <v>0.21216295533222332</v>
      </c>
      <c r="D14" s="61">
        <v>23281</v>
      </c>
      <c r="E14" s="42">
        <f t="shared" si="1"/>
        <v>0.1622753823205498</v>
      </c>
      <c r="F14" s="43">
        <v>32075</v>
      </c>
      <c r="G14" s="42">
        <f t="shared" si="2"/>
        <v>0.18219048917365324</v>
      </c>
      <c r="H14" s="43">
        <v>22081</v>
      </c>
      <c r="I14" s="42">
        <f t="shared" si="3"/>
        <v>0.14142973348620033</v>
      </c>
      <c r="J14" s="43">
        <v>22420</v>
      </c>
      <c r="K14" s="38">
        <f>J14/J26</f>
        <v>0.1488553672916556</v>
      </c>
      <c r="L14" s="43">
        <v>19779</v>
      </c>
      <c r="M14" s="42">
        <f>L14/L26</f>
        <v>0.11458514373109945</v>
      </c>
      <c r="N14" s="43">
        <v>19074</v>
      </c>
      <c r="O14" s="42">
        <f>N14/N26</f>
        <v>0.14730777547805135</v>
      </c>
      <c r="P14" s="43">
        <v>24250</v>
      </c>
      <c r="Q14" s="42">
        <f>P14/P26</f>
        <v>0.11642198046991271</v>
      </c>
      <c r="R14" s="43">
        <v>22373</v>
      </c>
      <c r="S14" s="42">
        <f>R14/R26</f>
        <v>0.13255010693824834</v>
      </c>
      <c r="T14" s="43">
        <v>15457</v>
      </c>
      <c r="U14" s="42">
        <f>T14/T26</f>
        <v>8.7934281114353821E-2</v>
      </c>
      <c r="V14" s="43">
        <v>24528</v>
      </c>
      <c r="W14" s="42">
        <f>V14/V26</f>
        <v>0.13379955160130702</v>
      </c>
      <c r="X14" s="43">
        <v>10166</v>
      </c>
      <c r="Y14" s="38">
        <f>X14/X$26</f>
        <v>6.0384306970389948E-2</v>
      </c>
      <c r="Z14" s="43">
        <v>19225</v>
      </c>
      <c r="AA14" s="42">
        <f>Z14/Z26</f>
        <v>0.11770360120979098</v>
      </c>
      <c r="AB14" s="43">
        <v>19388</v>
      </c>
      <c r="AC14" s="42">
        <f>AB14/AB26</f>
        <v>0.10221317784502483</v>
      </c>
      <c r="AD14" s="43">
        <v>32405</v>
      </c>
      <c r="AE14" s="42">
        <f t="shared" si="4"/>
        <v>0.18795640548237599</v>
      </c>
      <c r="AF14" s="43">
        <v>27716</v>
      </c>
      <c r="AG14" s="42">
        <f t="shared" si="5"/>
        <v>0.17947871134855109</v>
      </c>
      <c r="AH14" s="43">
        <v>32936</v>
      </c>
      <c r="AI14" s="42">
        <f t="shared" si="6"/>
        <v>0.21380904157253772</v>
      </c>
      <c r="AJ14" s="43">
        <v>40712</v>
      </c>
      <c r="AK14" s="42">
        <f t="shared" si="7"/>
        <v>0.2373047330380042</v>
      </c>
      <c r="AL14" s="43">
        <v>30759</v>
      </c>
      <c r="AM14" s="42">
        <f t="shared" si="8"/>
        <v>0.17032221625422914</v>
      </c>
      <c r="AN14" s="43">
        <v>21881</v>
      </c>
      <c r="AO14" s="42">
        <f t="shared" si="9"/>
        <v>0.15451155959156582</v>
      </c>
      <c r="AP14" s="43">
        <f t="shared" ref="AP14:AP26" si="11">B14+D14+F14+H14+J14+L14+N14+P14+R14+T14+V14+X14+Z14+AB14+AD14+AF14+AH14+AJ14+AL14+AN14</f>
        <v>495930</v>
      </c>
      <c r="AQ14" s="43">
        <v>445</v>
      </c>
      <c r="AR14" s="80">
        <f t="shared" si="10"/>
        <v>496375</v>
      </c>
    </row>
    <row r="15" spans="1:44" s="36" customFormat="1" ht="40.5" customHeight="1" x14ac:dyDescent="0.2">
      <c r="A15" s="44" t="s">
        <v>3</v>
      </c>
      <c r="B15" s="62">
        <v>3309</v>
      </c>
      <c r="C15" s="42">
        <f t="shared" si="0"/>
        <v>1.9818406142567947E-2</v>
      </c>
      <c r="D15" s="45">
        <v>1845</v>
      </c>
      <c r="E15" s="42">
        <f t="shared" si="1"/>
        <v>1.2860189870770774E-2</v>
      </c>
      <c r="F15" s="45">
        <v>1535</v>
      </c>
      <c r="G15" s="42">
        <f t="shared" si="2"/>
        <v>8.7190148365255717E-3</v>
      </c>
      <c r="H15" s="45">
        <v>1486</v>
      </c>
      <c r="I15" s="42">
        <f t="shared" si="3"/>
        <v>9.5178924849641643E-3</v>
      </c>
      <c r="J15" s="45">
        <v>2294</v>
      </c>
      <c r="K15" s="42">
        <f t="shared" ref="K15:K24" si="12">J15/J$26</f>
        <v>1.523078557390981E-2</v>
      </c>
      <c r="L15" s="45">
        <v>1498</v>
      </c>
      <c r="M15" s="42">
        <f t="shared" ref="M15:M24" si="13">L15/L$26</f>
        <v>8.6783227316440149E-3</v>
      </c>
      <c r="N15" s="45">
        <v>993</v>
      </c>
      <c r="O15" s="42">
        <f t="shared" ref="O15:O24" si="14">N15/N$26</f>
        <v>7.6689011769793952E-3</v>
      </c>
      <c r="P15" s="45">
        <v>1527</v>
      </c>
      <c r="Q15" s="42">
        <f t="shared" ref="Q15:Q24" si="15">P15/P$26</f>
        <v>7.3309840897961536E-3</v>
      </c>
      <c r="R15" s="45">
        <v>2105</v>
      </c>
      <c r="S15" s="42">
        <f t="shared" ref="S15:S24" si="16">R15/R$26</f>
        <v>1.2471191843070342E-2</v>
      </c>
      <c r="T15" s="45">
        <v>1175</v>
      </c>
      <c r="U15" s="42">
        <f t="shared" ref="U15:U24" si="17">T15/T$26</f>
        <v>6.6845300064285271E-3</v>
      </c>
      <c r="V15" s="43">
        <v>2469</v>
      </c>
      <c r="W15" s="42">
        <f t="shared" ref="W15:W24" si="18">V15/V$26</f>
        <v>1.3468325705464246E-2</v>
      </c>
      <c r="X15" s="45">
        <v>3129</v>
      </c>
      <c r="Y15" s="42">
        <f t="shared" ref="Y15:Y24" si="19">X15/X$26</f>
        <v>1.8585726589646877E-2</v>
      </c>
      <c r="Z15" s="45">
        <v>1410</v>
      </c>
      <c r="AA15" s="42">
        <f t="shared" ref="AA15:AA24" si="20">Z15/Z$26</f>
        <v>8.6326178260496891E-3</v>
      </c>
      <c r="AB15" s="45">
        <v>1461</v>
      </c>
      <c r="AC15" s="42">
        <f t="shared" ref="AC15:AC24" si="21">AB15/AB$26</f>
        <v>7.7023650109130015E-3</v>
      </c>
      <c r="AD15" s="45">
        <v>3773</v>
      </c>
      <c r="AE15" s="42">
        <f t="shared" si="4"/>
        <v>2.1884262239932253E-2</v>
      </c>
      <c r="AF15" s="45">
        <v>1763</v>
      </c>
      <c r="AG15" s="42">
        <f t="shared" si="5"/>
        <v>1.1416545248502509E-2</v>
      </c>
      <c r="AH15" s="45">
        <v>2851</v>
      </c>
      <c r="AI15" s="42">
        <f t="shared" si="6"/>
        <v>1.8507699098958739E-2</v>
      </c>
      <c r="AJ15" s="45">
        <v>7189</v>
      </c>
      <c r="AK15" s="42">
        <f t="shared" si="7"/>
        <v>4.1903707157845652E-2</v>
      </c>
      <c r="AL15" s="45">
        <v>7296</v>
      </c>
      <c r="AM15" s="42">
        <f t="shared" si="8"/>
        <v>4.0400236997004312E-2</v>
      </c>
      <c r="AN15" s="45">
        <v>2141</v>
      </c>
      <c r="AO15" s="42">
        <f t="shared" si="9"/>
        <v>1.5118561724123321E-2</v>
      </c>
      <c r="AP15" s="43">
        <f t="shared" si="11"/>
        <v>51249</v>
      </c>
      <c r="AQ15" s="43">
        <v>121</v>
      </c>
      <c r="AR15" s="80">
        <f t="shared" si="10"/>
        <v>51370</v>
      </c>
    </row>
    <row r="16" spans="1:44" s="36" customFormat="1" ht="40.5" customHeight="1" x14ac:dyDescent="0.2">
      <c r="A16" s="44" t="s">
        <v>32</v>
      </c>
      <c r="B16" s="62">
        <v>7323</v>
      </c>
      <c r="C16" s="42">
        <f t="shared" si="0"/>
        <v>4.3859228825030246E-2</v>
      </c>
      <c r="D16" s="45">
        <v>1426</v>
      </c>
      <c r="E16" s="42">
        <f t="shared" si="1"/>
        <v>9.9396372659724258E-3</v>
      </c>
      <c r="F16" s="45">
        <v>1941</v>
      </c>
      <c r="G16" s="42">
        <f t="shared" si="2"/>
        <v>1.1025151659736896E-2</v>
      </c>
      <c r="H16" s="45">
        <v>3294</v>
      </c>
      <c r="I16" s="42">
        <f t="shared" si="3"/>
        <v>2.1098208509738866E-2</v>
      </c>
      <c r="J16" s="45">
        <v>2913</v>
      </c>
      <c r="K16" s="42">
        <f t="shared" si="12"/>
        <v>1.9340574706538483E-2</v>
      </c>
      <c r="L16" s="45">
        <v>3451</v>
      </c>
      <c r="M16" s="42">
        <f t="shared" si="13"/>
        <v>1.9992584610749996E-2</v>
      </c>
      <c r="N16" s="45">
        <v>3986</v>
      </c>
      <c r="O16" s="42">
        <f t="shared" si="14"/>
        <v>3.0783726174662508E-2</v>
      </c>
      <c r="P16" s="45">
        <v>2782</v>
      </c>
      <c r="Q16" s="42">
        <f t="shared" si="15"/>
        <v>1.3356121635764832E-2</v>
      </c>
      <c r="R16" s="45">
        <v>5327</v>
      </c>
      <c r="S16" s="42">
        <f t="shared" si="16"/>
        <v>3.1560113514506279E-2</v>
      </c>
      <c r="T16" s="45">
        <v>2700</v>
      </c>
      <c r="U16" s="42">
        <f t="shared" si="17"/>
        <v>1.5360196610516614E-2</v>
      </c>
      <c r="V16" s="43">
        <v>4643</v>
      </c>
      <c r="W16" s="42">
        <f t="shared" si="18"/>
        <v>2.5327434690348517E-2</v>
      </c>
      <c r="X16" s="45">
        <v>3363</v>
      </c>
      <c r="Y16" s="42">
        <f t="shared" si="19"/>
        <v>1.9975646698939739E-2</v>
      </c>
      <c r="Z16" s="45">
        <v>3062</v>
      </c>
      <c r="AA16" s="42">
        <f t="shared" si="20"/>
        <v>1.8746862257705072E-2</v>
      </c>
      <c r="AB16" s="45">
        <v>3942</v>
      </c>
      <c r="AC16" s="42">
        <f t="shared" si="21"/>
        <v>2.0782151179342269E-2</v>
      </c>
      <c r="AD16" s="45">
        <v>3810</v>
      </c>
      <c r="AE16" s="42">
        <f t="shared" si="4"/>
        <v>2.2098870695505403E-2</v>
      </c>
      <c r="AF16" s="45">
        <v>18096</v>
      </c>
      <c r="AG16" s="42">
        <f t="shared" si="5"/>
        <v>0.1171830985915493</v>
      </c>
      <c r="AH16" s="45">
        <v>3048</v>
      </c>
      <c r="AI16" s="42">
        <f t="shared" si="6"/>
        <v>1.978655449092467E-2</v>
      </c>
      <c r="AJ16" s="45">
        <v>2813</v>
      </c>
      <c r="AK16" s="42">
        <f t="shared" si="7"/>
        <v>1.6396595943110281E-2</v>
      </c>
      <c r="AL16" s="45">
        <v>4952</v>
      </c>
      <c r="AM16" s="42">
        <f t="shared" si="8"/>
        <v>2.7420774891607096E-2</v>
      </c>
      <c r="AN16" s="45">
        <v>3494</v>
      </c>
      <c r="AO16" s="42">
        <f t="shared" si="9"/>
        <v>2.4672701851511856E-2</v>
      </c>
      <c r="AP16" s="43">
        <f t="shared" si="11"/>
        <v>86366</v>
      </c>
      <c r="AQ16" s="43">
        <v>221</v>
      </c>
      <c r="AR16" s="80">
        <f t="shared" si="10"/>
        <v>86587</v>
      </c>
    </row>
    <row r="17" spans="1:45" s="36" customFormat="1" ht="40.5" customHeight="1" x14ac:dyDescent="0.2">
      <c r="A17" s="46" t="s">
        <v>19</v>
      </c>
      <c r="B17" s="60">
        <v>6731</v>
      </c>
      <c r="C17" s="42">
        <f t="shared" si="0"/>
        <v>4.0313596780182794E-2</v>
      </c>
      <c r="D17" s="61">
        <v>8744</v>
      </c>
      <c r="E17" s="42">
        <f t="shared" si="1"/>
        <v>6.0948238607056726E-2</v>
      </c>
      <c r="F17" s="43">
        <v>9809</v>
      </c>
      <c r="G17" s="42">
        <f t="shared" si="2"/>
        <v>5.5716492854383931E-2</v>
      </c>
      <c r="H17" s="45">
        <v>4898</v>
      </c>
      <c r="I17" s="42">
        <f t="shared" si="3"/>
        <v>3.1371895956496955E-2</v>
      </c>
      <c r="J17" s="43">
        <v>5829</v>
      </c>
      <c r="K17" s="47">
        <f t="shared" si="12"/>
        <v>3.8701067615658363E-2</v>
      </c>
      <c r="L17" s="43">
        <v>5262</v>
      </c>
      <c r="M17" s="42">
        <f t="shared" si="13"/>
        <v>3.0484201744933784E-2</v>
      </c>
      <c r="N17" s="43">
        <v>5231</v>
      </c>
      <c r="O17" s="42">
        <f t="shared" si="14"/>
        <v>4.0398813753050572E-2</v>
      </c>
      <c r="P17" s="43">
        <v>5588</v>
      </c>
      <c r="Q17" s="42">
        <f t="shared" si="15"/>
        <v>2.6827465025396794E-2</v>
      </c>
      <c r="R17" s="43">
        <v>7363</v>
      </c>
      <c r="S17" s="42">
        <f t="shared" si="16"/>
        <v>4.3622510945618496E-2</v>
      </c>
      <c r="T17" s="43">
        <v>4035</v>
      </c>
      <c r="U17" s="42">
        <f t="shared" si="17"/>
        <v>2.295496049016094E-2</v>
      </c>
      <c r="V17" s="43">
        <v>6164</v>
      </c>
      <c r="W17" s="42">
        <f t="shared" si="18"/>
        <v>3.362444700222017E-2</v>
      </c>
      <c r="X17" s="43">
        <v>4733</v>
      </c>
      <c r="Y17" s="42">
        <f t="shared" si="19"/>
        <v>2.8113213150782572E-2</v>
      </c>
      <c r="Z17" s="43">
        <v>5104</v>
      </c>
      <c r="AA17" s="47">
        <f t="shared" si="20"/>
        <v>3.1248852045501856E-2</v>
      </c>
      <c r="AB17" s="43">
        <v>6097</v>
      </c>
      <c r="AC17" s="42">
        <f t="shared" si="21"/>
        <v>3.2143271369977119E-2</v>
      </c>
      <c r="AD17" s="43">
        <v>15045</v>
      </c>
      <c r="AE17" s="42">
        <f t="shared" si="4"/>
        <v>8.7264438218865828E-2</v>
      </c>
      <c r="AF17" s="43">
        <v>7834</v>
      </c>
      <c r="AG17" s="42">
        <f t="shared" si="5"/>
        <v>5.0730127893799576E-2</v>
      </c>
      <c r="AH17" s="43">
        <v>15475</v>
      </c>
      <c r="AI17" s="42">
        <f t="shared" si="6"/>
        <v>0.10045831061255225</v>
      </c>
      <c r="AJ17" s="43">
        <v>9620</v>
      </c>
      <c r="AK17" s="42">
        <f t="shared" si="7"/>
        <v>5.6073676847750061E-2</v>
      </c>
      <c r="AL17" s="43">
        <v>10906</v>
      </c>
      <c r="AM17" s="42">
        <f t="shared" si="8"/>
        <v>6.0389937594480407E-2</v>
      </c>
      <c r="AN17" s="43">
        <v>7577</v>
      </c>
      <c r="AO17" s="42">
        <f t="shared" si="9"/>
        <v>5.3504597003121157E-2</v>
      </c>
      <c r="AP17" s="43">
        <f t="shared" si="11"/>
        <v>152045</v>
      </c>
      <c r="AQ17" s="43">
        <v>141</v>
      </c>
      <c r="AR17" s="80">
        <f t="shared" si="10"/>
        <v>152186</v>
      </c>
    </row>
    <row r="18" spans="1:45" s="36" customFormat="1" ht="40.5" customHeight="1" x14ac:dyDescent="0.2">
      <c r="A18" s="48" t="s">
        <v>17</v>
      </c>
      <c r="B18" s="60">
        <v>42166</v>
      </c>
      <c r="C18" s="42">
        <f t="shared" si="0"/>
        <v>0.25254243378891511</v>
      </c>
      <c r="D18" s="61">
        <v>37436</v>
      </c>
      <c r="E18" s="42">
        <f t="shared" si="1"/>
        <v>0.26093987425592124</v>
      </c>
      <c r="F18" s="43">
        <v>49256</v>
      </c>
      <c r="G18" s="42">
        <f t="shared" si="2"/>
        <v>0.2797809738031945</v>
      </c>
      <c r="H18" s="43">
        <v>33265</v>
      </c>
      <c r="I18" s="42">
        <f t="shared" si="3"/>
        <v>0.21306372376334651</v>
      </c>
      <c r="J18" s="43">
        <v>48010</v>
      </c>
      <c r="K18" s="42">
        <f t="shared" si="12"/>
        <v>0.31875763531098955</v>
      </c>
      <c r="L18" s="43">
        <v>44738</v>
      </c>
      <c r="M18" s="42">
        <f t="shared" si="13"/>
        <v>0.25917944083330435</v>
      </c>
      <c r="N18" s="43">
        <v>34684</v>
      </c>
      <c r="O18" s="42">
        <f t="shared" si="14"/>
        <v>0.26786321089864384</v>
      </c>
      <c r="P18" s="43">
        <v>47129</v>
      </c>
      <c r="Q18" s="42">
        <f t="shared" si="15"/>
        <v>0.22626191825016564</v>
      </c>
      <c r="R18" s="43">
        <v>53471</v>
      </c>
      <c r="S18" s="42">
        <f t="shared" si="16"/>
        <v>0.3167919710407669</v>
      </c>
      <c r="T18" s="43">
        <v>34487</v>
      </c>
      <c r="U18" s="42">
        <f t="shared" si="17"/>
        <v>0.19619522240995796</v>
      </c>
      <c r="V18" s="43">
        <v>56623</v>
      </c>
      <c r="W18" s="42">
        <f t="shared" si="18"/>
        <v>0.30887687582847384</v>
      </c>
      <c r="X18" s="43">
        <v>72618</v>
      </c>
      <c r="Y18" s="42">
        <f t="shared" si="19"/>
        <v>0.43133854058388527</v>
      </c>
      <c r="Z18" s="43">
        <v>36342</v>
      </c>
      <c r="AA18" s="42">
        <f t="shared" si="20"/>
        <v>0.22250113264843818</v>
      </c>
      <c r="AB18" s="43">
        <v>54480</v>
      </c>
      <c r="AC18" s="42">
        <f t="shared" si="21"/>
        <v>0.2872175535896922</v>
      </c>
      <c r="AD18" s="43">
        <v>36205</v>
      </c>
      <c r="AE18" s="42">
        <f t="shared" si="4"/>
        <v>0.20999727389259137</v>
      </c>
      <c r="AF18" s="43">
        <v>40374</v>
      </c>
      <c r="AG18" s="42">
        <f t="shared" si="5"/>
        <v>0.26144730451675569</v>
      </c>
      <c r="AH18" s="43">
        <v>39342</v>
      </c>
      <c r="AI18" s="42">
        <f t="shared" si="6"/>
        <v>0.25539456259250604</v>
      </c>
      <c r="AJ18" s="43">
        <v>42431</v>
      </c>
      <c r="AK18" s="42">
        <f t="shared" si="7"/>
        <v>0.24732455117743063</v>
      </c>
      <c r="AL18" s="43">
        <v>42187</v>
      </c>
      <c r="AM18" s="42">
        <f t="shared" si="8"/>
        <v>0.23360263133122547</v>
      </c>
      <c r="AN18" s="43">
        <v>49890</v>
      </c>
      <c r="AO18" s="42">
        <f t="shared" si="9"/>
        <v>0.35229567698108943</v>
      </c>
      <c r="AP18" s="43">
        <f t="shared" si="11"/>
        <v>895134</v>
      </c>
      <c r="AQ18" s="43">
        <v>1753</v>
      </c>
      <c r="AR18" s="80">
        <f t="shared" si="10"/>
        <v>896887</v>
      </c>
    </row>
    <row r="19" spans="1:45" s="36" customFormat="1" ht="40.5" customHeight="1" x14ac:dyDescent="0.2">
      <c r="A19" s="49" t="s">
        <v>20</v>
      </c>
      <c r="B19" s="60">
        <v>5844</v>
      </c>
      <c r="C19" s="42">
        <f t="shared" si="0"/>
        <v>3.500113795623061E-2</v>
      </c>
      <c r="D19" s="61">
        <v>4994</v>
      </c>
      <c r="E19" s="42">
        <f t="shared" si="1"/>
        <v>3.4809641308742138E-2</v>
      </c>
      <c r="F19" s="43">
        <v>6058</v>
      </c>
      <c r="G19" s="42">
        <f t="shared" si="2"/>
        <v>3.4410287869493107E-2</v>
      </c>
      <c r="H19" s="43">
        <v>2354</v>
      </c>
      <c r="I19" s="42">
        <f t="shared" si="3"/>
        <v>1.5077468983583878E-2</v>
      </c>
      <c r="J19" s="43">
        <v>1823</v>
      </c>
      <c r="K19" s="42">
        <f t="shared" si="12"/>
        <v>1.2103627768630158E-2</v>
      </c>
      <c r="L19" s="43">
        <v>2419</v>
      </c>
      <c r="M19" s="42">
        <f t="shared" si="13"/>
        <v>1.4013927027935162E-2</v>
      </c>
      <c r="N19" s="43">
        <v>3866</v>
      </c>
      <c r="O19" s="42">
        <f t="shared" si="14"/>
        <v>2.9856970745420285E-2</v>
      </c>
      <c r="P19" s="43">
        <v>2775</v>
      </c>
      <c r="Q19" s="42">
        <f t="shared" si="15"/>
        <v>1.3322515290886919E-2</v>
      </c>
      <c r="R19" s="43">
        <v>4381</v>
      </c>
      <c r="S19" s="42">
        <f t="shared" si="16"/>
        <v>2.5955482880993429E-2</v>
      </c>
      <c r="T19" s="43">
        <v>2395</v>
      </c>
      <c r="U19" s="42">
        <f t="shared" si="17"/>
        <v>1.3625063289698997E-2</v>
      </c>
      <c r="V19" s="43">
        <v>3670</v>
      </c>
      <c r="W19" s="42">
        <f t="shared" si="18"/>
        <v>2.0019746998401693E-2</v>
      </c>
      <c r="X19" s="43">
        <v>2467</v>
      </c>
      <c r="Y19" s="42">
        <f t="shared" si="19"/>
        <v>1.4653559442843991E-2</v>
      </c>
      <c r="Z19" s="43">
        <v>2008</v>
      </c>
      <c r="AA19" s="42">
        <f t="shared" si="20"/>
        <v>1.2293827372133175E-2</v>
      </c>
      <c r="AB19" s="43">
        <v>3565</v>
      </c>
      <c r="AC19" s="42">
        <f t="shared" si="21"/>
        <v>1.8794614143672041E-2</v>
      </c>
      <c r="AD19" s="43">
        <v>9031</v>
      </c>
      <c r="AE19" s="42">
        <f t="shared" si="4"/>
        <v>5.2381863845435507E-2</v>
      </c>
      <c r="AF19" s="43">
        <v>3973</v>
      </c>
      <c r="AG19" s="42">
        <f t="shared" si="5"/>
        <v>2.5727699530516433E-2</v>
      </c>
      <c r="AH19" s="43">
        <v>6323</v>
      </c>
      <c r="AI19" s="42">
        <f t="shared" si="6"/>
        <v>4.1046713925891307E-2</v>
      </c>
      <c r="AJ19" s="43">
        <v>6702</v>
      </c>
      <c r="AK19" s="42">
        <f t="shared" si="7"/>
        <v>3.9065050128235017E-2</v>
      </c>
      <c r="AL19" s="43">
        <v>5370</v>
      </c>
      <c r="AM19" s="42">
        <f t="shared" si="8"/>
        <v>2.97353718028938E-2</v>
      </c>
      <c r="AN19" s="43">
        <v>2804</v>
      </c>
      <c r="AO19" s="42">
        <f t="shared" si="9"/>
        <v>1.9800302230005506E-2</v>
      </c>
      <c r="AP19" s="43">
        <f t="shared" si="11"/>
        <v>82822</v>
      </c>
      <c r="AQ19" s="43">
        <v>79</v>
      </c>
      <c r="AR19" s="80">
        <f t="shared" si="10"/>
        <v>82901</v>
      </c>
    </row>
    <row r="20" spans="1:45" s="36" customFormat="1" ht="40.5" customHeight="1" x14ac:dyDescent="0.2">
      <c r="A20" s="49" t="s">
        <v>21</v>
      </c>
      <c r="B20" s="60">
        <v>32938</v>
      </c>
      <c r="C20" s="42">
        <f t="shared" si="0"/>
        <v>0.19727369644119161</v>
      </c>
      <c r="D20" s="61">
        <v>16483</v>
      </c>
      <c r="E20" s="42">
        <f t="shared" si="1"/>
        <v>0.11489133313816514</v>
      </c>
      <c r="F20" s="43">
        <v>17305</v>
      </c>
      <c r="G20" s="42">
        <f t="shared" si="2"/>
        <v>9.8294821984413694E-2</v>
      </c>
      <c r="H20" s="43">
        <v>33553</v>
      </c>
      <c r="I20" s="42">
        <f t="shared" si="3"/>
        <v>0.2149083758734876</v>
      </c>
      <c r="J20" s="43">
        <v>41871</v>
      </c>
      <c r="K20" s="42">
        <f t="shared" si="12"/>
        <v>0.27799835342858659</v>
      </c>
      <c r="L20" s="43">
        <v>36618</v>
      </c>
      <c r="M20" s="42">
        <f t="shared" si="13"/>
        <v>0.21213806527859849</v>
      </c>
      <c r="N20" s="43">
        <v>32804</v>
      </c>
      <c r="O20" s="42">
        <f t="shared" si="14"/>
        <v>0.25334404250718234</v>
      </c>
      <c r="P20" s="43">
        <v>37804</v>
      </c>
      <c r="Q20" s="42">
        <f t="shared" si="15"/>
        <v>0.18149346596637445</v>
      </c>
      <c r="R20" s="43">
        <v>50595</v>
      </c>
      <c r="S20" s="42">
        <f t="shared" si="16"/>
        <v>0.29975294598581659</v>
      </c>
      <c r="T20" s="43">
        <v>26187</v>
      </c>
      <c r="U20" s="42">
        <f t="shared" si="17"/>
        <v>0.14897684023688837</v>
      </c>
      <c r="V20" s="43">
        <v>49297</v>
      </c>
      <c r="W20" s="42">
        <f t="shared" si="18"/>
        <v>0.26891375143874885</v>
      </c>
      <c r="X20" s="43">
        <v>44123</v>
      </c>
      <c r="Y20" s="42">
        <f t="shared" si="19"/>
        <v>0.26208309821508124</v>
      </c>
      <c r="Z20" s="43">
        <v>34000</v>
      </c>
      <c r="AA20" s="42">
        <f t="shared" si="20"/>
        <v>0.20816241566360955</v>
      </c>
      <c r="AB20" s="43">
        <v>43829</v>
      </c>
      <c r="AC20" s="42">
        <f t="shared" si="21"/>
        <v>0.23106567834586308</v>
      </c>
      <c r="AD20" s="43">
        <v>38631</v>
      </c>
      <c r="AE20" s="42">
        <f t="shared" si="4"/>
        <v>0.22406862830395519</v>
      </c>
      <c r="AF20" s="43">
        <v>18344</v>
      </c>
      <c r="AG20" s="42">
        <f t="shared" si="5"/>
        <v>0.11878905617613729</v>
      </c>
      <c r="AH20" s="43">
        <v>32951</v>
      </c>
      <c r="AI20" s="42">
        <f t="shared" si="6"/>
        <v>0.21390641634857574</v>
      </c>
      <c r="AJ20" s="43">
        <v>36136</v>
      </c>
      <c r="AK20" s="42">
        <f t="shared" si="7"/>
        <v>0.2106318489158312</v>
      </c>
      <c r="AL20" s="43">
        <v>42689</v>
      </c>
      <c r="AM20" s="42">
        <f t="shared" si="8"/>
        <v>0.23638236255004347</v>
      </c>
      <c r="AN20" s="43">
        <v>34586</v>
      </c>
      <c r="AO20" s="42">
        <f t="shared" si="9"/>
        <v>0.24422726566582401</v>
      </c>
      <c r="AP20" s="43">
        <f t="shared" si="11"/>
        <v>700744</v>
      </c>
      <c r="AQ20" s="43">
        <v>3487</v>
      </c>
      <c r="AR20" s="80">
        <f t="shared" si="10"/>
        <v>704231</v>
      </c>
    </row>
    <row r="21" spans="1:45" s="36" customFormat="1" ht="40.5" customHeight="1" x14ac:dyDescent="0.2">
      <c r="A21" s="49" t="s">
        <v>22</v>
      </c>
      <c r="B21" s="60">
        <v>1825</v>
      </c>
      <c r="C21" s="42">
        <f t="shared" si="0"/>
        <v>1.0930369057173317E-2</v>
      </c>
      <c r="D21" s="61">
        <v>9</v>
      </c>
      <c r="E21" s="42">
        <f t="shared" si="1"/>
        <v>6.2732633515954995E-5</v>
      </c>
      <c r="F21" s="43">
        <v>2925</v>
      </c>
      <c r="G21" s="42">
        <f t="shared" si="2"/>
        <v>1.6614409379047099E-2</v>
      </c>
      <c r="H21" s="43">
        <v>2308</v>
      </c>
      <c r="I21" s="42">
        <f t="shared" si="3"/>
        <v>1.4782837049325228E-2</v>
      </c>
      <c r="J21" s="43">
        <v>1384</v>
      </c>
      <c r="K21" s="42">
        <f t="shared" si="12"/>
        <v>9.1889307908854297E-3</v>
      </c>
      <c r="L21" s="43">
        <v>2602</v>
      </c>
      <c r="M21" s="42">
        <f t="shared" si="13"/>
        <v>1.5074095959771513E-2</v>
      </c>
      <c r="N21" s="43">
        <v>2535</v>
      </c>
      <c r="O21" s="42">
        <f t="shared" si="14"/>
        <v>1.957770844274196E-2</v>
      </c>
      <c r="P21" s="43">
        <v>2151</v>
      </c>
      <c r="Q21" s="42">
        <f t="shared" si="15"/>
        <v>1.0326749690341537E-2</v>
      </c>
      <c r="R21" s="43">
        <v>4422</v>
      </c>
      <c r="S21" s="42">
        <f t="shared" si="16"/>
        <v>2.6198389705490287E-2</v>
      </c>
      <c r="T21" s="43">
        <v>2221</v>
      </c>
      <c r="U21" s="42">
        <f t="shared" si="17"/>
        <v>1.2635183952576816E-2</v>
      </c>
      <c r="V21" s="43">
        <v>3975</v>
      </c>
      <c r="W21" s="42">
        <f t="shared" si="18"/>
        <v>2.1683513438323358E-2</v>
      </c>
      <c r="X21" s="43">
        <v>3447</v>
      </c>
      <c r="Y21" s="42">
        <f t="shared" si="19"/>
        <v>2.0474592379198717E-2</v>
      </c>
      <c r="Z21" s="43">
        <v>2599</v>
      </c>
      <c r="AA21" s="42">
        <f t="shared" si="20"/>
        <v>1.5912179950285918E-2</v>
      </c>
      <c r="AB21" s="43">
        <v>3204</v>
      </c>
      <c r="AC21" s="42">
        <f t="shared" si="21"/>
        <v>1.689142881243344E-2</v>
      </c>
      <c r="AD21" s="43">
        <v>9171</v>
      </c>
      <c r="AE21" s="42">
        <f t="shared" si="4"/>
        <v>5.3193895839496075E-2</v>
      </c>
      <c r="AF21" s="43">
        <v>18104</v>
      </c>
      <c r="AG21" s="42">
        <f t="shared" si="5"/>
        <v>0.1172349036749231</v>
      </c>
      <c r="AH21" s="43">
        <v>2239</v>
      </c>
      <c r="AI21" s="42">
        <f t="shared" si="6"/>
        <v>1.4534808236607723E-2</v>
      </c>
      <c r="AJ21" s="43">
        <v>1566</v>
      </c>
      <c r="AK21" s="42">
        <f t="shared" si="7"/>
        <v>9.1280018652366516E-3</v>
      </c>
      <c r="AL21" s="43">
        <v>3158</v>
      </c>
      <c r="AM21" s="42">
        <f t="shared" si="8"/>
        <v>1.7486835037902909E-2</v>
      </c>
      <c r="AN21" s="43">
        <v>3226</v>
      </c>
      <c r="AO21" s="42">
        <f t="shared" si="9"/>
        <v>2.2780233592723884E-2</v>
      </c>
      <c r="AP21" s="43">
        <f t="shared" si="11"/>
        <v>73071</v>
      </c>
      <c r="AQ21" s="43">
        <v>76</v>
      </c>
      <c r="AR21" s="80">
        <f t="shared" si="10"/>
        <v>73147</v>
      </c>
    </row>
    <row r="22" spans="1:45" s="36" customFormat="1" ht="40.5" customHeight="1" x14ac:dyDescent="0.2">
      <c r="A22" s="49" t="s">
        <v>23</v>
      </c>
      <c r="B22" s="60">
        <v>0</v>
      </c>
      <c r="C22" s="42">
        <f t="shared" si="0"/>
        <v>0</v>
      </c>
      <c r="D22" s="61">
        <v>0</v>
      </c>
      <c r="E22" s="42">
        <f t="shared" si="1"/>
        <v>0</v>
      </c>
      <c r="F22" s="43"/>
      <c r="G22" s="42">
        <f t="shared" si="2"/>
        <v>0</v>
      </c>
      <c r="H22" s="43">
        <v>35438</v>
      </c>
      <c r="I22" s="42">
        <f t="shared" si="3"/>
        <v>0.22698188013604309</v>
      </c>
      <c r="J22" s="43">
        <v>14994</v>
      </c>
      <c r="K22" s="42">
        <f t="shared" si="12"/>
        <v>9.955117650183247E-2</v>
      </c>
      <c r="L22" s="43">
        <v>32077</v>
      </c>
      <c r="M22" s="42">
        <f t="shared" si="13"/>
        <v>0.1858308132596429</v>
      </c>
      <c r="N22" s="43">
        <v>15087</v>
      </c>
      <c r="O22" s="42">
        <f t="shared" si="14"/>
        <v>0.11651632634147849</v>
      </c>
      <c r="P22" s="43">
        <v>49339</v>
      </c>
      <c r="Q22" s="42">
        <f t="shared" si="15"/>
        <v>0.23687192141876387</v>
      </c>
      <c r="R22" s="43"/>
      <c r="S22" s="42">
        <f t="shared" si="16"/>
        <v>0</v>
      </c>
      <c r="T22" s="43">
        <v>53884</v>
      </c>
      <c r="U22" s="42">
        <f t="shared" si="17"/>
        <v>0.30654401265225084</v>
      </c>
      <c r="V22" s="43">
        <v>11972</v>
      </c>
      <c r="W22" s="42">
        <f t="shared" si="18"/>
        <v>6.5306923995876037E-2</v>
      </c>
      <c r="X22" s="43">
        <v>8820</v>
      </c>
      <c r="Y22" s="42">
        <f t="shared" si="19"/>
        <v>5.238929642719254E-2</v>
      </c>
      <c r="Z22" s="43">
        <v>37052</v>
      </c>
      <c r="AA22" s="42">
        <f t="shared" si="20"/>
        <v>0.22684805368141356</v>
      </c>
      <c r="AB22" s="43">
        <v>31989</v>
      </c>
      <c r="AC22" s="42">
        <f t="shared" si="21"/>
        <v>0.16864541706645861</v>
      </c>
      <c r="AD22" s="43"/>
      <c r="AE22" s="42">
        <f t="shared" si="4"/>
        <v>0</v>
      </c>
      <c r="AF22" s="43"/>
      <c r="AG22" s="42">
        <f t="shared" si="5"/>
        <v>0</v>
      </c>
      <c r="AH22" s="43"/>
      <c r="AI22" s="42">
        <f t="shared" si="6"/>
        <v>0</v>
      </c>
      <c r="AJ22" s="43"/>
      <c r="AK22" s="42">
        <f t="shared" si="7"/>
        <v>0</v>
      </c>
      <c r="AL22" s="43">
        <v>18105</v>
      </c>
      <c r="AM22" s="42">
        <f t="shared" si="8"/>
        <v>0.10025305521254976</v>
      </c>
      <c r="AN22" s="43">
        <v>0</v>
      </c>
      <c r="AO22" s="42">
        <f t="shared" si="9"/>
        <v>0</v>
      </c>
      <c r="AP22" s="43">
        <f t="shared" si="11"/>
        <v>308757</v>
      </c>
      <c r="AQ22" s="43">
        <v>0</v>
      </c>
      <c r="AR22" s="80">
        <f t="shared" si="10"/>
        <v>308757</v>
      </c>
    </row>
    <row r="23" spans="1:45" s="36" customFormat="1" ht="40.5" customHeight="1" x14ac:dyDescent="0.2">
      <c r="A23" s="49" t="s">
        <v>4</v>
      </c>
      <c r="B23" s="60">
        <v>7700</v>
      </c>
      <c r="C23" s="42">
        <f t="shared" si="0"/>
        <v>4.6117173556292898E-2</v>
      </c>
      <c r="D23" s="61">
        <v>0</v>
      </c>
      <c r="E23" s="42">
        <f t="shared" si="1"/>
        <v>0</v>
      </c>
      <c r="F23" s="43">
        <v>10437</v>
      </c>
      <c r="G23" s="42">
        <f t="shared" si="2"/>
        <v>5.9283620748415242E-2</v>
      </c>
      <c r="H23" s="43">
        <v>4756</v>
      </c>
      <c r="I23" s="42">
        <f t="shared" si="3"/>
        <v>3.0462379985524604E-2</v>
      </c>
      <c r="J23" s="43">
        <v>6274</v>
      </c>
      <c r="K23" s="42">
        <f t="shared" si="12"/>
        <v>4.1655600998565891E-2</v>
      </c>
      <c r="L23" s="43">
        <v>5339</v>
      </c>
      <c r="M23" s="42">
        <f t="shared" si="13"/>
        <v>3.0930283754504271E-2</v>
      </c>
      <c r="N23" s="43">
        <v>4621</v>
      </c>
      <c r="O23" s="42">
        <f t="shared" si="14"/>
        <v>3.5687806987735937E-2</v>
      </c>
      <c r="P23" s="43">
        <v>5756</v>
      </c>
      <c r="Q23" s="42">
        <f t="shared" si="15"/>
        <v>2.7634017302466705E-2</v>
      </c>
      <c r="R23" s="43">
        <v>6915</v>
      </c>
      <c r="S23" s="42">
        <f t="shared" si="16"/>
        <v>4.0968309546238202E-2</v>
      </c>
      <c r="T23" s="43">
        <v>4054</v>
      </c>
      <c r="U23" s="42">
        <f t="shared" si="17"/>
        <v>2.3063050762605317E-2</v>
      </c>
      <c r="V23" s="43">
        <v>7011</v>
      </c>
      <c r="W23" s="42">
        <f t="shared" si="18"/>
        <v>3.8244808230461655E-2</v>
      </c>
      <c r="X23" s="43">
        <v>4508</v>
      </c>
      <c r="Y23" s="42">
        <f t="shared" si="19"/>
        <v>2.6776751507231744E-2</v>
      </c>
      <c r="Z23" s="43">
        <v>5077</v>
      </c>
      <c r="AA23" s="42">
        <f t="shared" si="20"/>
        <v>3.1083546597768987E-2</v>
      </c>
      <c r="AB23" s="43">
        <v>7676</v>
      </c>
      <c r="AC23" s="42">
        <f t="shared" si="21"/>
        <v>4.0467730201073374E-2</v>
      </c>
      <c r="AD23" s="43">
        <v>7362</v>
      </c>
      <c r="AE23" s="42">
        <f t="shared" si="4"/>
        <v>4.2701282430527759E-2</v>
      </c>
      <c r="AF23" s="43">
        <v>6653</v>
      </c>
      <c r="AG23" s="42">
        <f t="shared" si="5"/>
        <v>4.3082402460741458E-2</v>
      </c>
      <c r="AH23" s="43">
        <v>6161</v>
      </c>
      <c r="AI23" s="42">
        <f t="shared" si="6"/>
        <v>3.9995066344680738E-2</v>
      </c>
      <c r="AJ23" s="43">
        <v>8208</v>
      </c>
      <c r="AK23" s="42">
        <f t="shared" si="7"/>
        <v>4.7843320121240381E-2</v>
      </c>
      <c r="AL23" s="43">
        <v>7266</v>
      </c>
      <c r="AM23" s="42">
        <f t="shared" si="8"/>
        <v>4.0234117601457418E-2</v>
      </c>
      <c r="AN23" s="43">
        <v>5727</v>
      </c>
      <c r="AO23" s="42">
        <f>AN23/AN$26</f>
        <v>4.0440916858502693E-2</v>
      </c>
      <c r="AP23" s="43">
        <f t="shared" si="11"/>
        <v>121501</v>
      </c>
      <c r="AQ23" s="43">
        <v>370</v>
      </c>
      <c r="AR23" s="80">
        <f t="shared" si="10"/>
        <v>121871</v>
      </c>
    </row>
    <row r="24" spans="1:45" s="36" customFormat="1" ht="40.5" customHeight="1" x14ac:dyDescent="0.2">
      <c r="A24" s="48" t="s">
        <v>35</v>
      </c>
      <c r="B24" s="63">
        <v>477</v>
      </c>
      <c r="C24" s="50">
        <f t="shared" si="0"/>
        <v>2.85686906316256E-3</v>
      </c>
      <c r="D24" s="64">
        <v>49</v>
      </c>
      <c r="E24" s="50">
        <f t="shared" si="1"/>
        <v>3.4154433803131057E-4</v>
      </c>
      <c r="F24" s="51">
        <v>102</v>
      </c>
      <c r="G24" s="50">
        <f t="shared" si="2"/>
        <v>5.7937427578215526E-4</v>
      </c>
      <c r="H24" s="51">
        <v>179</v>
      </c>
      <c r="I24" s="50">
        <f t="shared" si="3"/>
        <v>1.1465025267890885E-3</v>
      </c>
      <c r="J24" s="51">
        <v>106</v>
      </c>
      <c r="K24" s="50">
        <f t="shared" si="12"/>
        <v>7.037764912094333E-4</v>
      </c>
      <c r="L24" s="51">
        <v>258</v>
      </c>
      <c r="M24" s="50">
        <f t="shared" si="13"/>
        <v>1.4946643957037089E-3</v>
      </c>
      <c r="N24" s="51">
        <v>171</v>
      </c>
      <c r="O24" s="50">
        <f t="shared" si="14"/>
        <v>1.3206264866701678E-3</v>
      </c>
      <c r="P24" s="51">
        <v>425</v>
      </c>
      <c r="Q24" s="50">
        <f t="shared" si="15"/>
        <v>2.0403852247304292E-3</v>
      </c>
      <c r="R24" s="51">
        <v>476</v>
      </c>
      <c r="S24" s="50">
        <f t="shared" si="16"/>
        <v>2.8200889868415595E-3</v>
      </c>
      <c r="T24" s="51">
        <v>545</v>
      </c>
      <c r="U24" s="50">
        <f t="shared" si="17"/>
        <v>3.1004841306413165E-3</v>
      </c>
      <c r="V24" s="51">
        <v>207</v>
      </c>
      <c r="W24" s="50">
        <f t="shared" si="18"/>
        <v>1.1291791903730655E-3</v>
      </c>
      <c r="X24" s="51">
        <v>433</v>
      </c>
      <c r="Y24" s="50">
        <f t="shared" si="19"/>
        <v>2.5719461851444864E-3</v>
      </c>
      <c r="Z24" s="51">
        <v>400</v>
      </c>
      <c r="AA24" s="50">
        <f t="shared" si="20"/>
        <v>2.448969596042465E-3</v>
      </c>
      <c r="AB24" s="51">
        <v>118</v>
      </c>
      <c r="AC24" s="50">
        <f t="shared" si="21"/>
        <v>6.220938201832541E-4</v>
      </c>
      <c r="AD24" s="51">
        <v>65</v>
      </c>
      <c r="AE24" s="50">
        <f t="shared" si="4"/>
        <v>3.7701485438526279E-4</v>
      </c>
      <c r="AF24" s="51">
        <v>162</v>
      </c>
      <c r="AG24" s="50">
        <f t="shared" si="5"/>
        <v>1.0490529383195726E-3</v>
      </c>
      <c r="AH24" s="51">
        <v>99</v>
      </c>
      <c r="AI24" s="50">
        <f t="shared" si="6"/>
        <v>6.426735218508997E-4</v>
      </c>
      <c r="AJ24" s="51">
        <v>103</v>
      </c>
      <c r="AK24" s="50">
        <f t="shared" si="7"/>
        <v>6.0037304733038003E-4</v>
      </c>
      <c r="AL24" s="51">
        <v>410</v>
      </c>
      <c r="AM24" s="50">
        <f t="shared" si="8"/>
        <v>2.2702984058075339E-3</v>
      </c>
      <c r="AN24" s="51">
        <v>192</v>
      </c>
      <c r="AO24" s="50">
        <f>AN24/AN$26</f>
        <v>1.3557981555495926E-3</v>
      </c>
      <c r="AP24" s="43">
        <f t="shared" si="11"/>
        <v>4977</v>
      </c>
      <c r="AQ24" s="43">
        <v>85</v>
      </c>
      <c r="AR24" s="80">
        <f t="shared" si="10"/>
        <v>5062</v>
      </c>
    </row>
    <row r="25" spans="1:45" s="36" customFormat="1" ht="40.5" customHeight="1" x14ac:dyDescent="0.2">
      <c r="A25" s="52" t="s">
        <v>5</v>
      </c>
      <c r="B25" s="53">
        <f>SUM(B13:B24)</f>
        <v>175143</v>
      </c>
      <c r="C25" s="54"/>
      <c r="D25" s="53">
        <f>SUM(D13:D24)</f>
        <v>143515</v>
      </c>
      <c r="E25" s="54"/>
      <c r="F25" s="53">
        <f>SUM(F13:F24)</f>
        <v>186591</v>
      </c>
      <c r="G25" s="54"/>
      <c r="H25" s="53">
        <f>SUM(H13:H24)</f>
        <v>161062</v>
      </c>
      <c r="I25" s="54"/>
      <c r="J25" s="53">
        <f>SUM(J13:J24)</f>
        <v>156996</v>
      </c>
      <c r="K25" s="54"/>
      <c r="L25" s="53">
        <f>SUM(L13:L24)</f>
        <v>178211</v>
      </c>
      <c r="M25" s="54"/>
      <c r="N25" s="53">
        <f>SUM(N13:N24)</f>
        <v>134276</v>
      </c>
      <c r="O25" s="54"/>
      <c r="P25" s="53">
        <f>SUM(P13:P24)</f>
        <v>214475</v>
      </c>
      <c r="Q25" s="54"/>
      <c r="R25" s="53">
        <f>SUM(R13:R24)</f>
        <v>176180</v>
      </c>
      <c r="S25" s="54"/>
      <c r="T25" s="53">
        <f>SUM(T13:T24)</f>
        <v>180378</v>
      </c>
      <c r="U25" s="54"/>
      <c r="V25" s="53">
        <f>SUM(V13:V24)</f>
        <v>190537</v>
      </c>
      <c r="W25" s="54"/>
      <c r="X25" s="53">
        <f>SUM(X13:X24)</f>
        <v>173296</v>
      </c>
      <c r="Y25" s="54"/>
      <c r="Z25" s="53">
        <f>SUM(Z13:Z24)</f>
        <v>168811</v>
      </c>
      <c r="AA25" s="54"/>
      <c r="AB25" s="53">
        <f>SUM(AB13:AB24)</f>
        <v>197476</v>
      </c>
      <c r="AC25" s="54"/>
      <c r="AD25" s="53">
        <f>SUM(AD13:AD24)</f>
        <v>179834</v>
      </c>
      <c r="AE25" s="54"/>
      <c r="AF25" s="53">
        <f>SUM(AF13:AF24)</f>
        <v>161240</v>
      </c>
      <c r="AG25" s="54"/>
      <c r="AH25" s="53">
        <f>SUM(AH13:AH24)</f>
        <v>160304</v>
      </c>
      <c r="AI25" s="54"/>
      <c r="AJ25" s="53">
        <f>SUM(AJ13:AJ24)</f>
        <v>179871</v>
      </c>
      <c r="AK25" s="54"/>
      <c r="AL25" s="53">
        <f>SUM(AL13:AL24)</f>
        <v>188269</v>
      </c>
      <c r="AM25" s="54"/>
      <c r="AN25" s="53">
        <f>SUM(AN13:AN24)</f>
        <v>147533</v>
      </c>
      <c r="AO25" s="54"/>
      <c r="AP25" s="43">
        <f t="shared" si="11"/>
        <v>3453998</v>
      </c>
      <c r="AQ25" s="43">
        <f>SUM(AQ13:AQ24)</f>
        <v>8501</v>
      </c>
      <c r="AR25" s="80">
        <f t="shared" si="10"/>
        <v>3462499</v>
      </c>
      <c r="AS25" s="75"/>
    </row>
    <row r="26" spans="1:45" s="36" customFormat="1" ht="40.5" customHeight="1" thickBot="1" x14ac:dyDescent="0.25">
      <c r="A26" s="55" t="s">
        <v>30</v>
      </c>
      <c r="B26" s="56">
        <f>SUM(B13:B22)</f>
        <v>166966</v>
      </c>
      <c r="C26" s="57">
        <f>C13+C14+C15+C16+C17+C18+C19</f>
        <v>0.7917959345016351</v>
      </c>
      <c r="D26" s="56">
        <f>SUM(D13:D22)</f>
        <v>143466</v>
      </c>
      <c r="E26" s="57">
        <f>E13+E14+E15+E16+E17+E18+E19</f>
        <v>0.8850459342283189</v>
      </c>
      <c r="F26" s="56">
        <f>SUM(F13:F22)</f>
        <v>176052</v>
      </c>
      <c r="G26" s="57">
        <f>G13+G14+G15+G16+G17+G18+G19</f>
        <v>0.88509076863653935</v>
      </c>
      <c r="H26" s="56">
        <f>SUM(H13:H22)</f>
        <v>156127</v>
      </c>
      <c r="I26" s="57">
        <f>I13+I14+I15+I16+I17+I18+I19</f>
        <v>0.54332690694114405</v>
      </c>
      <c r="J26" s="56">
        <f>SUM(J13:J22)</f>
        <v>150616</v>
      </c>
      <c r="K26" s="57">
        <f>K13+K14+K15+K16+K17+K18+K19</f>
        <v>0.61326153927869553</v>
      </c>
      <c r="L26" s="56">
        <f>SUM(L13:L22)</f>
        <v>172614</v>
      </c>
      <c r="M26" s="57">
        <f>M13+M14+M15+M16+M17+M18+M19</f>
        <v>0.58695702550198703</v>
      </c>
      <c r="N26" s="56">
        <f>SUM(N13:N22)</f>
        <v>129484</v>
      </c>
      <c r="O26" s="57">
        <f>O13+O14+O15+O16+O17+O18+O19</f>
        <v>0.61056192270859722</v>
      </c>
      <c r="P26" s="56">
        <f>SUM(P13:P22)</f>
        <v>208294</v>
      </c>
      <c r="Q26" s="57">
        <f>Q13+Q14+Q15+Q16+Q17+Q18+Q19</f>
        <v>0.57130786292452018</v>
      </c>
      <c r="R26" s="56">
        <f>SUM(R13:R22)</f>
        <v>168789</v>
      </c>
      <c r="S26" s="57">
        <f>S13+S14+S15+S16+S17+S18+S19</f>
        <v>0.67404866430869315</v>
      </c>
      <c r="T26" s="56">
        <f>SUM(T13:T22)</f>
        <v>175779</v>
      </c>
      <c r="U26" s="57">
        <f>U13+U14+U15+U16+U17+U18+U19</f>
        <v>0.53184396315828408</v>
      </c>
      <c r="V26" s="56">
        <f>SUM(V13:V22)</f>
        <v>183319</v>
      </c>
      <c r="W26" s="57">
        <f>W13+W14+W15+W16+W17+W18+W19</f>
        <v>0.64409581112705172</v>
      </c>
      <c r="X26" s="56">
        <f>SUM(X13:X22)</f>
        <v>168355</v>
      </c>
      <c r="Y26" s="57">
        <f>Y13+Y14+Y15+Y16+Y17+Y18+Y19</f>
        <v>0.66505301297852759</v>
      </c>
      <c r="Z26" s="56">
        <f>SUM(Z13:Z22)</f>
        <v>163334</v>
      </c>
      <c r="AA26" s="57">
        <f>AA13+AA14+AA15+AA16+AA17+AA18+AA19</f>
        <v>0.54907735070469088</v>
      </c>
      <c r="AB26" s="56">
        <f>SUM(AB13:AB22)</f>
        <v>189682</v>
      </c>
      <c r="AC26" s="57">
        <f>AC13+AC14+AC15+AC16+AC17+AC18+AC19</f>
        <v>0.58339747577524481</v>
      </c>
      <c r="AD26" s="56">
        <f>SUM(AD13:AD22)</f>
        <v>172407</v>
      </c>
      <c r="AE26" s="57">
        <f>AE13+AE14+AE15+AE16+AE17+AE18+AE19</f>
        <v>0.72273747585654868</v>
      </c>
      <c r="AF26" s="56">
        <f>SUM(AF13:AF22)</f>
        <v>154425</v>
      </c>
      <c r="AG26" s="57">
        <f>AG13+AG14+AG15+AG16+AG17+AG18+AG19</f>
        <v>0.76397604014893961</v>
      </c>
      <c r="AH26" s="56">
        <f>SUM(AH13:AH22)</f>
        <v>154044</v>
      </c>
      <c r="AI26" s="57">
        <f>AI13+AI14+AI15+AI16+AI17+AI18+AI19</f>
        <v>0.77155877541481654</v>
      </c>
      <c r="AJ26" s="56">
        <f>SUM(AJ13:AJ22)</f>
        <v>171560</v>
      </c>
      <c r="AK26" s="57">
        <f>AK13+AK14+AK15+AK16+AK17+AK18+AK19</f>
        <v>0.78024014921893214</v>
      </c>
      <c r="AL26" s="56">
        <f>SUM(AL13:AL22)</f>
        <v>180593</v>
      </c>
      <c r="AM26" s="57">
        <f>AM13+AM14+AM15+AM16+AM17+AM18+AM19</f>
        <v>0.64587774719950386</v>
      </c>
      <c r="AN26" s="56">
        <f>SUM(AN13:AN22)</f>
        <v>141614</v>
      </c>
      <c r="AO26" s="57">
        <f>AO13+AO14+AO15+AO16+AO17+AO18+AO19</f>
        <v>0.73299250074145217</v>
      </c>
      <c r="AP26" s="66">
        <f t="shared" si="11"/>
        <v>3327520</v>
      </c>
      <c r="AQ26" s="66">
        <f>SUM(AQ13:AQ22)</f>
        <v>8046</v>
      </c>
      <c r="AR26" s="81">
        <f t="shared" si="10"/>
        <v>3335566</v>
      </c>
    </row>
    <row r="27" spans="1:45" s="36" customFormat="1" ht="13.5" thickTop="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sheetData>
  <mergeCells count="6">
    <mergeCell ref="V9:AR11"/>
    <mergeCell ref="V1:AR5"/>
    <mergeCell ref="A1:U5"/>
    <mergeCell ref="A6:U8"/>
    <mergeCell ref="A9:U11"/>
    <mergeCell ref="V6:AR8"/>
  </mergeCells>
  <printOptions horizontalCentered="1" verticalCentered="1"/>
  <pageMargins left="0.51181102362204722" right="0.31496062992125984" top="0.74803149606299213" bottom="0.74803149606299213" header="0.11811023622047245" footer="0.11811023622047245"/>
  <pageSetup scale="51" fitToWidth="2" fitToHeight="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A1:AI33"/>
  <sheetViews>
    <sheetView zoomScale="110" zoomScaleNormal="110" workbookViewId="0">
      <selection sqref="A1:H1"/>
    </sheetView>
  </sheetViews>
  <sheetFormatPr baseColWidth="10" defaultRowHeight="15" x14ac:dyDescent="0.2"/>
  <cols>
    <col min="1" max="1" width="29.42578125" style="2" customWidth="1"/>
    <col min="2" max="2" width="34.28515625" style="2" customWidth="1"/>
    <col min="3" max="6" width="18.7109375" style="3" customWidth="1"/>
    <col min="7" max="7" width="20" style="3" customWidth="1"/>
    <col min="8" max="8" width="17" style="4" customWidth="1"/>
    <col min="9" max="9" width="19.140625" style="4" hidden="1" customWidth="1"/>
    <col min="10" max="10" width="17" style="4" hidden="1" customWidth="1"/>
    <col min="11" max="11" width="21" style="4" hidden="1" customWidth="1"/>
    <col min="12" max="12" width="17" style="4" hidden="1" customWidth="1"/>
    <col min="13" max="13" width="23.5703125" style="4" hidden="1" customWidth="1"/>
    <col min="14" max="14" width="17" style="4" hidden="1" customWidth="1"/>
    <col min="15" max="15" width="1.85546875" style="3" customWidth="1"/>
    <col min="16" max="17" width="17" style="3" hidden="1" customWidth="1"/>
    <col min="18" max="21" width="11.42578125" style="5" hidden="1" customWidth="1"/>
    <col min="22" max="35" width="11.42578125" style="5" customWidth="1"/>
  </cols>
  <sheetData>
    <row r="1" spans="1:35" ht="15.75" thickBot="1" x14ac:dyDescent="0.25">
      <c r="A1" s="116" t="s">
        <v>43</v>
      </c>
      <c r="B1" s="116"/>
      <c r="C1" s="116"/>
      <c r="D1" s="116"/>
      <c r="E1" s="116"/>
      <c r="F1" s="116"/>
      <c r="G1" s="116"/>
      <c r="H1" s="116"/>
      <c r="I1" s="20"/>
      <c r="J1" s="20"/>
      <c r="K1" s="20"/>
      <c r="L1" s="20"/>
      <c r="M1" s="20"/>
      <c r="N1" s="20"/>
    </row>
    <row r="2" spans="1:35" ht="13.5" customHeight="1" thickTop="1" x14ac:dyDescent="0.2">
      <c r="A2" s="120" t="s">
        <v>0</v>
      </c>
      <c r="B2" s="120"/>
      <c r="C2" s="120"/>
      <c r="D2" s="120"/>
      <c r="E2" s="120"/>
      <c r="F2" s="120"/>
      <c r="G2" s="120"/>
      <c r="H2" s="120"/>
      <c r="I2" s="30"/>
      <c r="J2" s="30"/>
      <c r="K2" s="30"/>
      <c r="L2" s="30"/>
      <c r="M2" s="30"/>
      <c r="N2" s="31"/>
      <c r="O2" s="1"/>
    </row>
    <row r="3" spans="1:35" ht="4.5" customHeight="1" x14ac:dyDescent="0.2">
      <c r="A3" s="122"/>
      <c r="B3" s="122"/>
      <c r="C3" s="122"/>
      <c r="D3" s="122"/>
      <c r="E3" s="122"/>
      <c r="F3" s="122"/>
      <c r="G3" s="122"/>
      <c r="H3" s="122"/>
      <c r="I3" s="21"/>
      <c r="J3" s="21"/>
      <c r="K3" s="21"/>
      <c r="L3" s="21"/>
      <c r="M3" s="21"/>
      <c r="N3" s="32"/>
      <c r="O3" s="1"/>
    </row>
    <row r="4" spans="1:35" ht="25.5" customHeight="1" x14ac:dyDescent="0.2">
      <c r="A4" s="6"/>
      <c r="B4" s="121" t="s">
        <v>39</v>
      </c>
      <c r="C4" s="121"/>
      <c r="D4" s="121"/>
      <c r="E4" s="121"/>
      <c r="F4" s="121"/>
      <c r="G4" s="121"/>
      <c r="H4" s="7"/>
      <c r="I4" s="22"/>
      <c r="J4" s="22"/>
      <c r="K4" s="22"/>
      <c r="L4" s="22"/>
      <c r="M4" s="22"/>
      <c r="N4" s="7"/>
      <c r="O4" s="1"/>
    </row>
    <row r="5" spans="1:35" ht="15.75" thickBot="1" x14ac:dyDescent="0.25">
      <c r="A5" s="123"/>
      <c r="B5" s="123"/>
      <c r="C5" s="123"/>
      <c r="D5" s="123"/>
      <c r="E5" s="123"/>
      <c r="F5" s="123"/>
      <c r="G5" s="123"/>
      <c r="H5" s="123"/>
      <c r="I5" s="33"/>
      <c r="J5" s="33"/>
      <c r="K5" s="33"/>
      <c r="L5" s="33"/>
      <c r="M5" s="33"/>
      <c r="N5" s="34"/>
      <c r="O5" s="1"/>
    </row>
    <row r="6" spans="1:35" ht="16.5" thickTop="1" thickBot="1" x14ac:dyDescent="0.25">
      <c r="A6" s="8"/>
      <c r="B6" s="8"/>
      <c r="C6" s="8"/>
      <c r="D6" s="8"/>
      <c r="E6" s="8"/>
      <c r="F6" s="119"/>
      <c r="G6" s="119"/>
      <c r="H6" s="119"/>
      <c r="I6" s="23"/>
      <c r="J6" s="23"/>
      <c r="K6" s="23"/>
      <c r="L6" s="23"/>
      <c r="M6" s="23"/>
      <c r="N6" s="23"/>
      <c r="O6" s="8"/>
    </row>
    <row r="7" spans="1:35" ht="76.5" customHeight="1" thickTop="1" thickBot="1" x14ac:dyDescent="0.25">
      <c r="A7" s="117" t="s">
        <v>1</v>
      </c>
      <c r="B7" s="117"/>
      <c r="C7" s="67" t="s">
        <v>6</v>
      </c>
      <c r="D7" s="67" t="s">
        <v>25</v>
      </c>
      <c r="E7" s="67" t="s">
        <v>26</v>
      </c>
      <c r="F7" s="67" t="s">
        <v>7</v>
      </c>
      <c r="G7" s="67" t="s">
        <v>44</v>
      </c>
      <c r="H7" s="68" t="s">
        <v>15</v>
      </c>
      <c r="I7" s="18" t="s">
        <v>38</v>
      </c>
      <c r="J7" s="18" t="s">
        <v>28</v>
      </c>
      <c r="K7" s="18" t="s">
        <v>31</v>
      </c>
      <c r="L7" s="18" t="s">
        <v>28</v>
      </c>
      <c r="M7" s="18" t="s">
        <v>29</v>
      </c>
      <c r="N7" s="18" t="s">
        <v>28</v>
      </c>
      <c r="Q7" s="5"/>
      <c r="AI7"/>
    </row>
    <row r="8" spans="1:35" s="11" customFormat="1" ht="16.5" customHeight="1" thickTop="1" thickBot="1" x14ac:dyDescent="0.25">
      <c r="A8" s="118" t="s">
        <v>8</v>
      </c>
      <c r="B8" s="118"/>
      <c r="C8" s="69">
        <f>'Anexo I Votación DIP. RP Jal'!AR13</f>
        <v>483125</v>
      </c>
      <c r="D8" s="107">
        <f>C21*3/100</f>
        <v>100066.98</v>
      </c>
      <c r="E8" s="70" t="s">
        <v>27</v>
      </c>
      <c r="F8" s="107">
        <f>C$20*0.035</f>
        <v>121187.46500000001</v>
      </c>
      <c r="G8" s="69">
        <f>IF(C8&gt;F8,C8,0)-D8</f>
        <v>383058.02</v>
      </c>
      <c r="H8" s="71">
        <f>G8*100/C22</f>
        <v>14.01703232284496</v>
      </c>
      <c r="I8" s="65">
        <f>G8*100/(C23+C17+C14)</f>
        <v>38.520747772570942</v>
      </c>
      <c r="J8" s="29">
        <f>I8/39*100</f>
        <v>98.771148134797286</v>
      </c>
      <c r="K8" s="29">
        <f>I8+8</f>
        <v>46.520747772570942</v>
      </c>
      <c r="L8" s="35">
        <f>K8*39/100</f>
        <v>18.143091631302667</v>
      </c>
      <c r="M8" s="29">
        <f>I8-8</f>
        <v>30.520747772570942</v>
      </c>
      <c r="N8" s="35">
        <f>M8*39/100</f>
        <v>11.903091631302669</v>
      </c>
      <c r="O8" s="9">
        <v>458269</v>
      </c>
      <c r="P8" s="9">
        <v>924</v>
      </c>
      <c r="Q8" s="10">
        <f>O8+P8</f>
        <v>459193</v>
      </c>
      <c r="R8" s="10">
        <v>467868</v>
      </c>
      <c r="S8" s="10">
        <f>R8+P8</f>
        <v>468792</v>
      </c>
      <c r="T8" s="10">
        <v>25405</v>
      </c>
      <c r="U8" s="10"/>
      <c r="V8" s="10"/>
      <c r="W8" s="10"/>
      <c r="X8" s="10"/>
      <c r="Y8" s="10"/>
      <c r="Z8" s="10"/>
      <c r="AA8" s="10"/>
      <c r="AB8" s="10"/>
      <c r="AC8" s="10"/>
      <c r="AD8" s="10"/>
      <c r="AE8" s="10"/>
      <c r="AF8" s="10"/>
      <c r="AG8" s="10"/>
      <c r="AH8" s="10"/>
    </row>
    <row r="9" spans="1:35" s="11" customFormat="1" ht="16.5" customHeight="1" thickTop="1" thickBot="1" x14ac:dyDescent="0.25">
      <c r="A9" s="109" t="s">
        <v>36</v>
      </c>
      <c r="B9" s="110"/>
      <c r="C9" s="12">
        <f>'Anexo I Votación DIP. RP Jal'!AR14</f>
        <v>496375</v>
      </c>
      <c r="D9" s="108"/>
      <c r="E9" s="72" t="s">
        <v>27</v>
      </c>
      <c r="F9" s="108"/>
      <c r="G9" s="12">
        <f>IF(C9&gt;F9,C9,0)-D8</f>
        <v>396308.02</v>
      </c>
      <c r="H9" s="13">
        <f>G9*100/C22</f>
        <v>14.501882315746025</v>
      </c>
      <c r="I9" s="65"/>
      <c r="J9" s="29"/>
      <c r="K9" s="29"/>
      <c r="L9" s="35"/>
      <c r="M9" s="29"/>
      <c r="N9" s="35"/>
      <c r="O9" s="9"/>
      <c r="P9" s="9"/>
      <c r="Q9" s="10"/>
      <c r="R9" s="10"/>
      <c r="S9" s="10"/>
      <c r="T9" s="10"/>
      <c r="U9" s="10"/>
      <c r="V9" s="10"/>
      <c r="W9" s="10"/>
      <c r="X9" s="10"/>
      <c r="Y9" s="10"/>
      <c r="Z9" s="10"/>
      <c r="AA9" s="10"/>
      <c r="AB9" s="10"/>
      <c r="AC9" s="10"/>
      <c r="AD9" s="10"/>
      <c r="AE9" s="10"/>
      <c r="AF9" s="10"/>
      <c r="AG9" s="10"/>
      <c r="AH9" s="10"/>
    </row>
    <row r="10" spans="1:35" s="11" customFormat="1" ht="16.5" thickTop="1" thickBot="1" x14ac:dyDescent="0.25">
      <c r="A10" s="109" t="s">
        <v>9</v>
      </c>
      <c r="B10" s="109"/>
      <c r="C10" s="12">
        <f>'Anexo I Votación DIP. RP Jal'!AR15</f>
        <v>51370</v>
      </c>
      <c r="D10" s="108"/>
      <c r="F10" s="108"/>
      <c r="G10" s="12"/>
      <c r="H10" s="13"/>
      <c r="I10" s="65">
        <f>G10*100/(C23+C17+C14)</f>
        <v>0</v>
      </c>
      <c r="J10" s="29">
        <f>I10*39/100</f>
        <v>0</v>
      </c>
      <c r="K10" s="29">
        <f>I10+8</f>
        <v>8</v>
      </c>
      <c r="L10" s="35">
        <f>K10*39/100</f>
        <v>3.12</v>
      </c>
      <c r="M10" s="29">
        <f>I10-8</f>
        <v>-8</v>
      </c>
      <c r="N10" s="35">
        <f>M10*39/100</f>
        <v>-3.12</v>
      </c>
      <c r="O10" s="9">
        <v>110993</v>
      </c>
      <c r="P10" s="9">
        <v>200</v>
      </c>
      <c r="Q10" s="10">
        <f t="shared" ref="Q10:Q19" si="0">O10+P10</f>
        <v>111193</v>
      </c>
      <c r="R10" s="10">
        <v>116253</v>
      </c>
      <c r="S10" s="10">
        <f t="shared" ref="S10:S19" si="1">R10+P10</f>
        <v>116453</v>
      </c>
      <c r="T10" s="10"/>
      <c r="U10" s="10"/>
      <c r="V10" s="10"/>
      <c r="W10" s="10"/>
      <c r="X10" s="10"/>
      <c r="Y10" s="10"/>
      <c r="Z10" s="10"/>
      <c r="AA10" s="10"/>
      <c r="AB10" s="10"/>
      <c r="AC10" s="10"/>
      <c r="AD10" s="10"/>
      <c r="AE10" s="10"/>
      <c r="AF10" s="10"/>
      <c r="AG10" s="10"/>
      <c r="AH10" s="10"/>
    </row>
    <row r="11" spans="1:35" s="11" customFormat="1" ht="16.5" thickTop="1" thickBot="1" x14ac:dyDescent="0.25">
      <c r="A11" s="111" t="s">
        <v>10</v>
      </c>
      <c r="B11" s="111"/>
      <c r="C11" s="12">
        <f>'Anexo I Votación DIP. RP Jal'!AR16</f>
        <v>86587</v>
      </c>
      <c r="D11" s="108"/>
      <c r="E11" s="17"/>
      <c r="F11" s="108"/>
      <c r="G11" s="12"/>
      <c r="H11" s="13"/>
      <c r="I11" s="65"/>
      <c r="J11" s="29"/>
      <c r="K11" s="29"/>
      <c r="L11" s="35"/>
      <c r="M11" s="29"/>
      <c r="N11" s="35"/>
      <c r="O11" s="9">
        <v>44945</v>
      </c>
      <c r="P11" s="9">
        <v>144</v>
      </c>
      <c r="Q11" s="10">
        <f t="shared" si="0"/>
        <v>45089</v>
      </c>
      <c r="R11" s="10">
        <v>90253</v>
      </c>
      <c r="S11" s="10" t="e">
        <f>#REF!+#REF!</f>
        <v>#REF!</v>
      </c>
      <c r="U11" s="10"/>
      <c r="V11" s="10"/>
      <c r="W11" s="10"/>
      <c r="X11" s="10"/>
      <c r="Y11" s="10"/>
      <c r="Z11" s="10"/>
      <c r="AA11" s="10"/>
      <c r="AB11" s="10"/>
      <c r="AC11" s="10"/>
      <c r="AD11" s="10"/>
      <c r="AE11" s="10"/>
      <c r="AF11" s="10"/>
      <c r="AG11" s="10"/>
      <c r="AH11" s="10"/>
    </row>
    <row r="12" spans="1:35" s="11" customFormat="1" ht="16.5" thickTop="1" thickBot="1" x14ac:dyDescent="0.25">
      <c r="A12" s="109" t="s">
        <v>37</v>
      </c>
      <c r="B12" s="110"/>
      <c r="C12" s="12">
        <f>'Anexo I Votación DIP. RP Jal'!AR17</f>
        <v>152186</v>
      </c>
      <c r="D12" s="108"/>
      <c r="E12" s="72" t="s">
        <v>27</v>
      </c>
      <c r="F12" s="108"/>
      <c r="G12" s="12">
        <f>IF(C12&gt;F12,C12,0)-D8</f>
        <v>52119.020000000004</v>
      </c>
      <c r="H12" s="13">
        <f>G12*100/C22</f>
        <v>1.9071627529819188</v>
      </c>
      <c r="I12" s="65"/>
      <c r="J12" s="29"/>
      <c r="K12" s="29"/>
      <c r="L12" s="35"/>
      <c r="M12" s="29"/>
      <c r="N12" s="35"/>
      <c r="O12" s="9"/>
      <c r="P12" s="9"/>
      <c r="Q12" s="10"/>
      <c r="R12" s="10"/>
      <c r="S12" s="10"/>
      <c r="T12" s="10"/>
      <c r="U12" s="10"/>
      <c r="V12" s="10"/>
      <c r="W12" s="10"/>
      <c r="X12" s="10"/>
      <c r="Y12" s="10"/>
      <c r="Z12" s="10"/>
      <c r="AA12" s="10"/>
      <c r="AB12" s="10"/>
      <c r="AC12" s="10"/>
      <c r="AD12" s="10"/>
      <c r="AE12" s="10"/>
      <c r="AF12" s="10"/>
      <c r="AG12" s="10"/>
      <c r="AH12" s="10"/>
    </row>
    <row r="13" spans="1:35" s="11" customFormat="1" ht="16.5" thickTop="1" thickBot="1" x14ac:dyDescent="0.25">
      <c r="A13" s="109" t="s">
        <v>17</v>
      </c>
      <c r="B13" s="109"/>
      <c r="C13" s="12">
        <f>'Anexo I Votación DIP. RP Jal'!AR18</f>
        <v>896887</v>
      </c>
      <c r="D13" s="108"/>
      <c r="E13" s="72" t="s">
        <v>27</v>
      </c>
      <c r="F13" s="108"/>
      <c r="G13" s="12">
        <f>IF(C13&gt;F13,C13,0)-D8</f>
        <v>796820.02</v>
      </c>
      <c r="H13" s="13">
        <f>G13*100/C22</f>
        <v>29.157598569088744</v>
      </c>
      <c r="I13" s="65">
        <f>G13*100/(C23+C17+C14)</f>
        <v>80.129122503569917</v>
      </c>
      <c r="J13" s="29">
        <f>I13*39/100</f>
        <v>31.250357776392267</v>
      </c>
      <c r="K13" s="29">
        <f>J13+8</f>
        <v>39.250357776392264</v>
      </c>
      <c r="L13" s="35">
        <f>K13*39/100</f>
        <v>15.307639532792983</v>
      </c>
      <c r="M13" s="29">
        <f>I13-8</f>
        <v>72.129122503569917</v>
      </c>
      <c r="N13" s="35">
        <f>M13*39/100</f>
        <v>28.130357776392266</v>
      </c>
      <c r="O13" s="9">
        <v>719942</v>
      </c>
      <c r="P13" s="9">
        <v>2036</v>
      </c>
      <c r="Q13" s="10">
        <f t="shared" si="0"/>
        <v>721978</v>
      </c>
      <c r="R13" s="10">
        <v>748909</v>
      </c>
      <c r="S13" s="10">
        <f t="shared" si="1"/>
        <v>750945</v>
      </c>
      <c r="T13" s="10"/>
      <c r="U13" s="10"/>
      <c r="V13" s="10"/>
      <c r="W13" s="10"/>
      <c r="X13" s="10"/>
      <c r="Y13" s="10"/>
      <c r="Z13" s="10"/>
      <c r="AA13" s="10"/>
      <c r="AB13" s="10"/>
      <c r="AC13" s="10"/>
      <c r="AD13" s="10"/>
      <c r="AE13" s="10"/>
      <c r="AF13" s="10"/>
      <c r="AG13" s="10"/>
      <c r="AH13" s="10"/>
    </row>
    <row r="14" spans="1:35" s="11" customFormat="1" ht="16.5" thickTop="1" thickBot="1" x14ac:dyDescent="0.25">
      <c r="A14" s="109" t="s">
        <v>20</v>
      </c>
      <c r="B14" s="110"/>
      <c r="C14" s="12">
        <f>'Anexo I Votación DIP. RP Jal'!AR19</f>
        <v>82901</v>
      </c>
      <c r="D14" s="108"/>
      <c r="F14" s="108"/>
      <c r="G14" s="12"/>
      <c r="H14" s="13"/>
      <c r="I14" s="65">
        <f>C14*100/(C23+C17+C14)</f>
        <v>8.3366183302829793</v>
      </c>
      <c r="J14" s="24"/>
      <c r="K14" s="24"/>
      <c r="L14" s="24"/>
      <c r="M14" s="24"/>
      <c r="N14" s="24"/>
      <c r="O14" s="9">
        <v>76133</v>
      </c>
      <c r="P14" s="9">
        <v>197</v>
      </c>
      <c r="Q14" s="10">
        <f t="shared" si="0"/>
        <v>76330</v>
      </c>
      <c r="R14" s="10">
        <v>77874</v>
      </c>
      <c r="S14" s="10">
        <f t="shared" si="1"/>
        <v>78071</v>
      </c>
      <c r="T14" s="10"/>
      <c r="U14" s="10"/>
      <c r="V14" s="10"/>
      <c r="W14" s="10"/>
      <c r="X14" s="10"/>
      <c r="Y14" s="10"/>
      <c r="Z14" s="10"/>
      <c r="AA14" s="10"/>
      <c r="AB14" s="10"/>
      <c r="AC14" s="10"/>
      <c r="AD14" s="10"/>
      <c r="AE14" s="10"/>
      <c r="AF14" s="10"/>
      <c r="AG14" s="10"/>
      <c r="AH14" s="10"/>
    </row>
    <row r="15" spans="1:35" s="11" customFormat="1" ht="16.5" thickTop="1" thickBot="1" x14ac:dyDescent="0.25">
      <c r="A15" s="109" t="s">
        <v>21</v>
      </c>
      <c r="B15" s="110"/>
      <c r="C15" s="12">
        <f>'Anexo I Votación DIP. RP Jal'!AR20</f>
        <v>704231</v>
      </c>
      <c r="D15" s="108"/>
      <c r="E15" s="72" t="s">
        <v>27</v>
      </c>
      <c r="F15" s="108"/>
      <c r="G15" s="12">
        <f>IF(C15&gt;F15,C15,0)-D8</f>
        <v>604164.02</v>
      </c>
      <c r="H15" s="13">
        <f>G15*100/C22</f>
        <v>22.107843079854977</v>
      </c>
      <c r="I15" s="65"/>
      <c r="J15" s="24"/>
      <c r="K15" s="24"/>
      <c r="L15" s="24"/>
      <c r="M15" s="24"/>
      <c r="N15" s="24"/>
      <c r="O15" s="9">
        <v>64007</v>
      </c>
      <c r="P15" s="9">
        <v>261</v>
      </c>
      <c r="Q15" s="10">
        <f t="shared" si="0"/>
        <v>64268</v>
      </c>
      <c r="R15" s="10">
        <v>65937</v>
      </c>
      <c r="S15" s="10">
        <f t="shared" si="1"/>
        <v>66198</v>
      </c>
      <c r="T15" s="10"/>
      <c r="U15" s="10"/>
      <c r="V15" s="10"/>
      <c r="W15" s="10"/>
      <c r="X15" s="10"/>
      <c r="Y15" s="10"/>
      <c r="Z15" s="10"/>
      <c r="AA15" s="10"/>
      <c r="AB15" s="10"/>
      <c r="AC15" s="10"/>
      <c r="AD15" s="10"/>
      <c r="AE15" s="10"/>
      <c r="AF15" s="10"/>
      <c r="AG15" s="10"/>
      <c r="AH15" s="10"/>
    </row>
    <row r="16" spans="1:35" s="11" customFormat="1" ht="16.5" thickTop="1" thickBot="1" x14ac:dyDescent="0.25">
      <c r="A16" s="109" t="s">
        <v>22</v>
      </c>
      <c r="B16" s="110"/>
      <c r="C16" s="12">
        <f>'Anexo I Votación DIP. RP Jal'!AR21</f>
        <v>73147</v>
      </c>
      <c r="D16" s="108"/>
      <c r="E16" s="17"/>
      <c r="F16" s="108"/>
      <c r="G16" s="12"/>
      <c r="H16" s="13"/>
      <c r="I16" s="65"/>
      <c r="J16" s="24"/>
      <c r="K16" s="24"/>
      <c r="L16" s="24"/>
      <c r="M16" s="24"/>
      <c r="N16" s="24"/>
      <c r="O16" s="9">
        <v>65522</v>
      </c>
      <c r="P16" s="9">
        <v>207</v>
      </c>
      <c r="Q16" s="10">
        <f t="shared" si="0"/>
        <v>65729</v>
      </c>
      <c r="R16" s="10">
        <v>47265</v>
      </c>
      <c r="S16" s="10">
        <f t="shared" si="1"/>
        <v>47472</v>
      </c>
      <c r="T16" s="10"/>
      <c r="U16" s="10"/>
      <c r="V16" s="10"/>
      <c r="W16" s="10"/>
      <c r="X16" s="10"/>
      <c r="Y16" s="10"/>
      <c r="Z16" s="10"/>
      <c r="AA16" s="10"/>
      <c r="AB16" s="10"/>
      <c r="AC16" s="10"/>
      <c r="AD16" s="10"/>
      <c r="AE16" s="10"/>
      <c r="AF16" s="10"/>
      <c r="AG16" s="10"/>
      <c r="AH16" s="10"/>
    </row>
    <row r="17" spans="1:35" s="11" customFormat="1" ht="16.5" thickTop="1" thickBot="1" x14ac:dyDescent="0.25">
      <c r="A17" s="109" t="s">
        <v>23</v>
      </c>
      <c r="B17" s="110"/>
      <c r="C17" s="12">
        <f>'Anexo I Votación DIP. RP Jal'!AR22</f>
        <v>308757</v>
      </c>
      <c r="D17" s="12"/>
      <c r="E17" s="12"/>
      <c r="F17" s="12"/>
      <c r="G17" s="12"/>
      <c r="H17" s="13"/>
      <c r="I17" s="65">
        <f>C17*100/(C27+C22+C17)</f>
        <v>10.1512677207526</v>
      </c>
      <c r="J17" s="24"/>
      <c r="K17" s="24"/>
      <c r="L17" s="24"/>
      <c r="M17" s="24"/>
      <c r="N17" s="24"/>
      <c r="O17" s="9"/>
      <c r="P17" s="9"/>
      <c r="Q17" s="10">
        <f t="shared" si="0"/>
        <v>0</v>
      </c>
      <c r="R17" s="10">
        <v>51478</v>
      </c>
      <c r="S17" s="10">
        <f t="shared" si="1"/>
        <v>51478</v>
      </c>
      <c r="T17" s="10"/>
      <c r="U17" s="10"/>
      <c r="V17" s="10"/>
      <c r="W17" s="10"/>
      <c r="X17" s="10"/>
      <c r="Y17" s="10"/>
      <c r="Z17" s="10"/>
      <c r="AA17" s="10"/>
      <c r="AB17" s="10"/>
      <c r="AC17" s="10"/>
      <c r="AD17" s="10"/>
      <c r="AE17" s="10"/>
      <c r="AF17" s="10"/>
      <c r="AG17" s="10"/>
      <c r="AH17" s="10"/>
    </row>
    <row r="18" spans="1:35" s="11" customFormat="1" ht="15.75" thickTop="1" x14ac:dyDescent="0.2">
      <c r="A18" s="109" t="s">
        <v>4</v>
      </c>
      <c r="B18" s="109"/>
      <c r="C18" s="12">
        <f>'Anexo I Votación DIP. RP Jal'!AR23</f>
        <v>121871</v>
      </c>
      <c r="D18" s="12"/>
      <c r="E18" s="12"/>
      <c r="F18" s="12"/>
      <c r="G18" s="12"/>
      <c r="H18" s="13"/>
      <c r="I18" s="24"/>
      <c r="J18" s="24"/>
      <c r="K18" s="24"/>
      <c r="L18" s="24"/>
      <c r="M18" s="24"/>
      <c r="N18" s="24"/>
      <c r="O18" s="9">
        <v>73946</v>
      </c>
      <c r="P18" s="9">
        <v>287</v>
      </c>
      <c r="Q18" s="10">
        <f t="shared" si="0"/>
        <v>74233</v>
      </c>
      <c r="R18" s="10">
        <v>76136</v>
      </c>
      <c r="S18" s="10">
        <f t="shared" si="1"/>
        <v>76423</v>
      </c>
      <c r="T18" s="10"/>
      <c r="U18" s="10"/>
      <c r="V18" s="10"/>
      <c r="W18" s="10"/>
      <c r="X18" s="10"/>
      <c r="Y18" s="10"/>
      <c r="Z18" s="10"/>
      <c r="AA18" s="10"/>
      <c r="AB18" s="10"/>
      <c r="AC18" s="10"/>
      <c r="AD18" s="10"/>
      <c r="AE18" s="10"/>
      <c r="AF18" s="10"/>
      <c r="AG18" s="10"/>
      <c r="AH18" s="10"/>
    </row>
    <row r="19" spans="1:35" s="11" customFormat="1" x14ac:dyDescent="0.2">
      <c r="A19" s="109" t="s">
        <v>11</v>
      </c>
      <c r="B19" s="109"/>
      <c r="C19" s="84">
        <f>'Anexo I Votación DIP. RP Jal'!AR24</f>
        <v>5062</v>
      </c>
      <c r="D19" s="12"/>
      <c r="E19" s="12"/>
      <c r="F19" s="12"/>
      <c r="G19" s="12"/>
      <c r="H19" s="13"/>
      <c r="I19" s="24"/>
      <c r="J19" s="24"/>
      <c r="K19" s="24"/>
      <c r="L19" s="24"/>
      <c r="M19" s="24"/>
      <c r="N19" s="24"/>
      <c r="O19" s="9">
        <v>2099</v>
      </c>
      <c r="P19" s="9">
        <v>45</v>
      </c>
      <c r="Q19" s="10">
        <f t="shared" si="0"/>
        <v>2144</v>
      </c>
      <c r="R19" s="10">
        <v>2191</v>
      </c>
      <c r="S19" s="10">
        <f t="shared" si="1"/>
        <v>2236</v>
      </c>
      <c r="T19" s="10"/>
      <c r="U19" s="10"/>
      <c r="V19" s="10"/>
      <c r="W19" s="10"/>
      <c r="X19" s="10"/>
      <c r="Y19" s="10"/>
      <c r="Z19" s="10"/>
      <c r="AA19" s="10"/>
      <c r="AB19" s="10"/>
      <c r="AC19" s="10"/>
      <c r="AD19" s="10"/>
      <c r="AE19" s="10"/>
      <c r="AF19" s="10"/>
      <c r="AG19" s="10"/>
      <c r="AH19" s="10"/>
    </row>
    <row r="20" spans="1:35" s="11" customFormat="1" x14ac:dyDescent="0.2">
      <c r="A20" s="109" t="s">
        <v>5</v>
      </c>
      <c r="B20" s="109"/>
      <c r="C20" s="86">
        <f>SUM(C8:C19)</f>
        <v>3462499</v>
      </c>
      <c r="D20" s="15"/>
      <c r="E20" s="15"/>
      <c r="F20" s="12"/>
      <c r="G20" s="12"/>
      <c r="H20" s="16"/>
      <c r="I20" s="25"/>
      <c r="J20" s="25"/>
      <c r="K20" s="25"/>
      <c r="L20" s="25"/>
      <c r="M20" s="25"/>
      <c r="N20" s="25"/>
      <c r="O20" s="9"/>
      <c r="P20" s="9"/>
      <c r="Q20" s="9"/>
      <c r="R20" s="10"/>
      <c r="T20" s="10"/>
      <c r="U20" s="10"/>
      <c r="V20" s="10"/>
      <c r="W20" s="10"/>
      <c r="X20" s="10"/>
      <c r="Y20" s="10"/>
      <c r="Z20" s="10"/>
      <c r="AA20" s="10"/>
      <c r="AB20" s="10"/>
      <c r="AC20" s="10"/>
      <c r="AD20" s="10"/>
      <c r="AE20" s="10"/>
      <c r="AF20" s="10"/>
      <c r="AG20" s="10"/>
      <c r="AH20" s="10"/>
      <c r="AI20" s="10"/>
    </row>
    <row r="21" spans="1:35" s="11" customFormat="1" x14ac:dyDescent="0.2">
      <c r="A21" s="109" t="s">
        <v>30</v>
      </c>
      <c r="B21" s="109"/>
      <c r="C21" s="85">
        <f>C20-C18-C19</f>
        <v>3335566</v>
      </c>
      <c r="D21" s="15"/>
      <c r="E21" s="15"/>
      <c r="F21" s="12"/>
      <c r="G21" s="12"/>
      <c r="H21" s="13"/>
      <c r="I21" s="24"/>
      <c r="J21" s="24"/>
      <c r="K21" s="24"/>
      <c r="L21" s="24"/>
      <c r="M21" s="24"/>
      <c r="N21" s="24"/>
      <c r="O21" s="9"/>
      <c r="P21" s="9"/>
      <c r="Q21" s="9"/>
      <c r="R21" s="10"/>
      <c r="T21" s="10"/>
      <c r="U21" s="10"/>
      <c r="V21" s="10"/>
      <c r="W21" s="10"/>
      <c r="X21" s="10"/>
      <c r="Y21" s="10"/>
      <c r="Z21" s="10"/>
      <c r="AA21" s="10"/>
      <c r="AB21" s="10"/>
      <c r="AC21" s="10"/>
      <c r="AD21" s="10"/>
      <c r="AE21" s="10"/>
      <c r="AF21" s="10"/>
      <c r="AG21" s="10"/>
      <c r="AH21" s="10"/>
      <c r="AI21" s="10"/>
    </row>
    <row r="22" spans="1:35" s="11" customFormat="1" ht="18.75" customHeight="1" x14ac:dyDescent="0.2">
      <c r="A22" s="112" t="s">
        <v>12</v>
      </c>
      <c r="B22" s="112"/>
      <c r="C22" s="83">
        <f>C21-C10-C11-C14-C16-C17</f>
        <v>2732804</v>
      </c>
      <c r="D22" s="15"/>
      <c r="E22" s="15"/>
      <c r="F22" s="12"/>
      <c r="G22" s="15"/>
      <c r="H22" s="13"/>
      <c r="I22" s="24"/>
      <c r="J22" s="24"/>
      <c r="K22" s="24"/>
      <c r="L22" s="24"/>
      <c r="M22" s="24"/>
      <c r="N22" s="24"/>
      <c r="O22" s="9"/>
      <c r="P22" s="9"/>
      <c r="Q22" s="9"/>
      <c r="R22" s="10"/>
      <c r="S22" s="10"/>
      <c r="T22" s="10"/>
      <c r="U22" s="10"/>
      <c r="V22" s="10"/>
      <c r="W22" s="10"/>
      <c r="X22" s="10"/>
      <c r="Y22" s="10"/>
      <c r="Z22" s="10"/>
      <c r="AA22" s="10"/>
      <c r="AB22" s="10"/>
      <c r="AC22" s="10"/>
      <c r="AD22" s="10"/>
      <c r="AE22" s="10"/>
      <c r="AF22" s="10"/>
      <c r="AG22" s="10"/>
      <c r="AH22" s="10"/>
      <c r="AI22" s="10"/>
    </row>
    <row r="23" spans="1:35" ht="28.5" customHeight="1" x14ac:dyDescent="0.2">
      <c r="A23" s="113" t="s">
        <v>24</v>
      </c>
      <c r="B23" s="113"/>
      <c r="C23" s="82">
        <f>C10+C11+C14+C16+C17</f>
        <v>602762</v>
      </c>
      <c r="D23" s="12"/>
      <c r="E23" s="12"/>
      <c r="F23" s="12"/>
      <c r="G23" s="12"/>
      <c r="H23" s="15"/>
      <c r="I23" s="26"/>
      <c r="J23" s="26"/>
      <c r="K23" s="26"/>
      <c r="L23" s="26"/>
      <c r="M23" s="26"/>
      <c r="N23" s="26"/>
      <c r="Q23" s="3" t="e">
        <f>S8+#REF!</f>
        <v>#REF!</v>
      </c>
    </row>
    <row r="24" spans="1:35" ht="32.25" customHeight="1" x14ac:dyDescent="0.2">
      <c r="A24" s="114" t="s">
        <v>16</v>
      </c>
      <c r="B24" s="114"/>
      <c r="C24" s="12"/>
      <c r="D24" s="12"/>
      <c r="E24" s="12"/>
      <c r="F24" s="12"/>
      <c r="G24" s="15">
        <f>C13</f>
        <v>896887</v>
      </c>
      <c r="H24" s="13"/>
      <c r="I24" s="27"/>
      <c r="J24" s="27"/>
      <c r="K24" s="27"/>
      <c r="L24" s="27"/>
      <c r="M24" s="27"/>
      <c r="N24" s="27"/>
    </row>
    <row r="25" spans="1:35" ht="30.75" customHeight="1" thickBot="1" x14ac:dyDescent="0.25">
      <c r="A25" s="115" t="s">
        <v>13</v>
      </c>
      <c r="B25" s="115"/>
      <c r="C25" s="73"/>
      <c r="D25" s="73"/>
      <c r="E25" s="73"/>
      <c r="F25" s="73"/>
      <c r="G25" s="74">
        <f>C22</f>
        <v>2732804</v>
      </c>
      <c r="H25" s="14"/>
      <c r="I25" s="28"/>
      <c r="J25" s="28"/>
      <c r="K25" s="28"/>
      <c r="L25" s="28"/>
      <c r="M25" s="28"/>
      <c r="N25" s="28"/>
    </row>
    <row r="26" spans="1:35" ht="15.75" thickTop="1" x14ac:dyDescent="0.2">
      <c r="G26" s="4"/>
      <c r="N26" s="3"/>
      <c r="Q26" s="5"/>
      <c r="AI26"/>
    </row>
    <row r="27" spans="1:35" ht="15.2" hidden="1" customHeight="1" x14ac:dyDescent="0.2">
      <c r="A27" s="19" t="s">
        <v>14</v>
      </c>
      <c r="B27" s="19"/>
      <c r="D27" s="19"/>
      <c r="E27" s="19"/>
      <c r="F27" s="19"/>
      <c r="G27" s="19"/>
      <c r="H27" s="19"/>
      <c r="I27" s="19"/>
      <c r="J27" s="19"/>
      <c r="K27" s="19"/>
      <c r="L27" s="19"/>
      <c r="M27" s="19"/>
      <c r="N27" s="19"/>
    </row>
    <row r="28" spans="1:35" ht="15" hidden="1" customHeight="1" x14ac:dyDescent="0.2">
      <c r="A28" s="19"/>
      <c r="B28" s="19"/>
      <c r="C28" s="19"/>
      <c r="D28" s="19"/>
      <c r="E28" s="19"/>
      <c r="F28" s="19"/>
      <c r="G28" s="19"/>
      <c r="H28" s="19"/>
      <c r="I28" s="19"/>
      <c r="J28" s="19"/>
      <c r="K28" s="19"/>
      <c r="L28" s="19"/>
      <c r="M28" s="19"/>
      <c r="N28" s="19"/>
    </row>
    <row r="29" spans="1:35" ht="15" hidden="1" customHeight="1" x14ac:dyDescent="0.2">
      <c r="A29" s="19"/>
      <c r="B29" s="19"/>
      <c r="C29" s="19"/>
      <c r="D29" s="19"/>
      <c r="E29" s="19"/>
      <c r="F29" s="19"/>
      <c r="G29" s="19"/>
      <c r="H29" s="19"/>
      <c r="I29" s="19"/>
      <c r="J29" s="19"/>
      <c r="K29" s="19"/>
      <c r="L29" s="19"/>
      <c r="M29" s="19"/>
      <c r="N29" s="19"/>
    </row>
    <row r="30" spans="1:35" ht="15" hidden="1" customHeight="1" x14ac:dyDescent="0.2">
      <c r="A30" s="19"/>
      <c r="B30" s="19"/>
      <c r="C30" s="19"/>
      <c r="D30" s="19"/>
      <c r="E30" s="19"/>
      <c r="F30" s="19"/>
      <c r="G30" s="19"/>
      <c r="H30" s="19"/>
      <c r="I30" s="19"/>
      <c r="J30" s="19"/>
      <c r="K30" s="19"/>
      <c r="L30" s="19"/>
      <c r="M30" s="19"/>
      <c r="N30" s="19"/>
    </row>
    <row r="31" spans="1:35" ht="38.25" hidden="1" customHeight="1" x14ac:dyDescent="0.2">
      <c r="A31" s="19"/>
      <c r="B31" s="19"/>
      <c r="C31" s="19"/>
      <c r="D31" s="19"/>
      <c r="E31" s="19"/>
      <c r="F31" s="19"/>
      <c r="G31" s="19"/>
      <c r="H31" s="19"/>
      <c r="I31" s="19"/>
      <c r="J31" s="19"/>
      <c r="K31" s="19"/>
      <c r="L31" s="19"/>
      <c r="M31" s="19"/>
      <c r="N31" s="19"/>
    </row>
    <row r="32" spans="1:35" ht="15.75" hidden="1" thickTop="1" x14ac:dyDescent="0.2">
      <c r="C32" s="19"/>
    </row>
    <row r="33" ht="15.75" hidden="1" thickTop="1" x14ac:dyDescent="0.2"/>
  </sheetData>
  <mergeCells count="27">
    <mergeCell ref="A1:H1"/>
    <mergeCell ref="A7:B7"/>
    <mergeCell ref="A8:B8"/>
    <mergeCell ref="F6:H6"/>
    <mergeCell ref="A2:H2"/>
    <mergeCell ref="A10:B10"/>
    <mergeCell ref="B4:G4"/>
    <mergeCell ref="A3:H3"/>
    <mergeCell ref="D8:D16"/>
    <mergeCell ref="A5:H5"/>
    <mergeCell ref="A22:B22"/>
    <mergeCell ref="A23:B23"/>
    <mergeCell ref="A24:B24"/>
    <mergeCell ref="A25:B25"/>
    <mergeCell ref="A13:B13"/>
    <mergeCell ref="A21:B21"/>
    <mergeCell ref="A14:B14"/>
    <mergeCell ref="A20:B20"/>
    <mergeCell ref="F8:F16"/>
    <mergeCell ref="A9:B9"/>
    <mergeCell ref="A11:B11"/>
    <mergeCell ref="A18:B18"/>
    <mergeCell ref="A15:B15"/>
    <mergeCell ref="A19:B19"/>
    <mergeCell ref="A16:B16"/>
    <mergeCell ref="A17:B17"/>
    <mergeCell ref="A12:B12"/>
  </mergeCells>
  <phoneticPr fontId="10" type="noConversion"/>
  <printOptions horizontalCentered="1" verticalCentered="1"/>
  <pageMargins left="0.94488188976377963" right="0.74803149606299213" top="0.98425196850393704" bottom="0.98425196850393704" header="0.51181102362204722" footer="0.51181102362204722"/>
  <pageSetup scale="69" firstPageNumber="0" orientation="landscape" horizontalDpi="4294967295" verticalDpi="4294967295"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I Votación DIP. RP Jal</vt:lpstr>
      <vt:lpstr>ANEXO II 3.5%</vt:lpstr>
      <vt:lpstr>'ANEXO II 3.5%'!Área_de_impresión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Murillo</dc:creator>
  <cp:lastModifiedBy>Arturo Rechy</cp:lastModifiedBy>
  <cp:lastPrinted>2018-07-12T21:46:15Z</cp:lastPrinted>
  <dcterms:created xsi:type="dcterms:W3CDTF">2009-07-11T00:33:10Z</dcterms:created>
  <dcterms:modified xsi:type="dcterms:W3CDTF">2018-08-03T15:39:53Z</dcterms:modified>
</cp:coreProperties>
</file>